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theme/theme1.xml" ContentType="application/vnd.openxmlformats-officedocument.theme+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50" windowWidth="20115" windowHeight="7995"/>
  </bookViews>
  <sheets>
    <sheet name="Sheet1" sheetId="1" r:id="rId1"/>
    <sheet name="Sheet2" sheetId="2" r:id="rId2"/>
    <sheet name="Sheet3" sheetId="3" r:id="rId3"/>
  </sheets>
  <calcPr calcId="145621"/>
</workbook>
</file>

<file path=xl/calcChain.xml><?xml version="1.0" encoding="utf-8"?>
<calcChain xmlns="http://schemas.openxmlformats.org/spreadsheetml/2006/main">
  <c r="J66" i="1" l="1"/>
  <c r="J109" i="1"/>
  <c r="J11" i="1"/>
  <c r="J18" i="1"/>
  <c r="J102" i="1"/>
  <c r="J101" i="1"/>
  <c r="J108" i="1" s="1"/>
  <c r="J98" i="1"/>
  <c r="J92" i="1"/>
  <c r="H92" i="1"/>
  <c r="G92" i="1"/>
  <c r="J86" i="1"/>
  <c r="J83" i="1"/>
  <c r="J78" i="1"/>
  <c r="H78" i="1"/>
  <c r="G78" i="1"/>
  <c r="J77" i="1"/>
  <c r="J74" i="1"/>
  <c r="H74" i="1"/>
  <c r="G74" i="1"/>
  <c r="J70" i="1"/>
  <c r="J65" i="1"/>
  <c r="J64" i="1" s="1"/>
  <c r="J56" i="1"/>
  <c r="J57" i="1" s="1"/>
  <c r="J58" i="1" s="1"/>
  <c r="J59" i="1" s="1"/>
  <c r="J60" i="1" s="1"/>
  <c r="J61" i="1" s="1"/>
  <c r="J62" i="1" s="1"/>
  <c r="J55" i="1"/>
  <c r="J54" i="1"/>
  <c r="K49" i="1"/>
  <c r="J48" i="1"/>
  <c r="H48" i="1"/>
  <c r="G48" i="1"/>
  <c r="J47" i="1"/>
  <c r="J46" i="1"/>
  <c r="J44" i="1"/>
  <c r="J41" i="1" s="1"/>
  <c r="J43" i="1"/>
  <c r="J42" i="1"/>
  <c r="J35" i="1"/>
  <c r="J34" i="1"/>
  <c r="J29" i="1"/>
  <c r="J25" i="1"/>
  <c r="J24" i="1"/>
  <c r="E17" i="1"/>
  <c r="E23" i="1" s="1"/>
  <c r="E30" i="1" s="1"/>
  <c r="E39" i="1" s="1"/>
  <c r="E47" i="1" s="1"/>
  <c r="E54" i="1" s="1"/>
  <c r="E63" i="1" s="1"/>
  <c r="E71" i="1" s="1"/>
  <c r="J4" i="1"/>
  <c r="J3" i="1" s="1"/>
  <c r="H4" i="1"/>
  <c r="G4" i="1"/>
  <c r="J40" i="1" l="1"/>
  <c r="J73" i="1"/>
  <c r="J10" i="1"/>
  <c r="J2" i="1" s="1"/>
  <c r="J85" i="1"/>
  <c r="J33" i="1"/>
  <c r="J32" i="1" s="1"/>
  <c r="E82" i="1"/>
  <c r="E96" i="1" s="1"/>
  <c r="E101" i="1" s="1"/>
  <c r="E108" i="1" s="1"/>
  <c r="E77" i="1"/>
  <c r="J97" i="1"/>
  <c r="J72" i="1" s="1"/>
  <c r="J31" i="1" l="1"/>
  <c r="J118" i="1" s="1"/>
  <c r="J119" i="1" l="1"/>
  <c r="J120" i="1" s="1"/>
</calcChain>
</file>

<file path=xl/comments1.xml><?xml version="1.0" encoding="utf-8"?>
<comments xmlns="http://schemas.openxmlformats.org/spreadsheetml/2006/main">
  <authors>
    <author>Mirian Venegas</author>
    <author>Percy Castillo</author>
    <author>Miriam Venegas</author>
  </authors>
  <commentList>
    <comment ref="F19" authorId="0">
      <text>
        <r>
          <rPr>
            <b/>
            <sz val="9"/>
            <color indexed="81"/>
            <rFont val="Tahoma"/>
            <family val="2"/>
          </rPr>
          <t>Mirian Venegas:</t>
        </r>
        <r>
          <rPr>
            <sz val="9"/>
            <color indexed="81"/>
            <rFont val="Tahoma"/>
            <family val="2"/>
          </rPr>
          <t xml:space="preserve">
Reategui</t>
        </r>
      </text>
    </comment>
    <comment ref="F20" authorId="0">
      <text>
        <r>
          <rPr>
            <b/>
            <sz val="9"/>
            <color indexed="81"/>
            <rFont val="Tahoma"/>
            <family val="2"/>
          </rPr>
          <t>Mirian Venegas:</t>
        </r>
        <r>
          <rPr>
            <sz val="9"/>
            <color indexed="81"/>
            <rFont val="Tahoma"/>
            <family val="2"/>
          </rPr>
          <t xml:space="preserve">
Abrego</t>
        </r>
      </text>
    </comment>
    <comment ref="F22" authorId="1">
      <text>
        <r>
          <rPr>
            <b/>
            <sz val="9"/>
            <color indexed="81"/>
            <rFont val="Tahoma"/>
            <family val="2"/>
          </rPr>
          <t>Percy Castillo:</t>
        </r>
        <r>
          <rPr>
            <sz val="9"/>
            <color indexed="81"/>
            <rFont val="Tahoma"/>
            <family val="2"/>
          </rPr>
          <t xml:space="preserve">
IC Abrego</t>
        </r>
      </text>
    </comment>
    <comment ref="J34" authorId="1">
      <text>
        <r>
          <rPr>
            <b/>
            <sz val="9"/>
            <color indexed="81"/>
            <rFont val="Tahoma"/>
            <family val="2"/>
          </rPr>
          <t>Percy Castillo:</t>
        </r>
        <r>
          <rPr>
            <sz val="9"/>
            <color indexed="81"/>
            <rFont val="Tahoma"/>
            <family val="2"/>
          </rPr>
          <t xml:space="preserve">
Deducido en USD.584.09 para cubrir sueldo de Luis Vargas
</t>
        </r>
      </text>
    </comment>
    <comment ref="J50" authorId="1">
      <text>
        <r>
          <rPr>
            <b/>
            <sz val="9"/>
            <color indexed="81"/>
            <rFont val="Tahoma"/>
            <family val="2"/>
          </rPr>
          <t>Percy Castillo:</t>
        </r>
        <r>
          <rPr>
            <sz val="9"/>
            <color indexed="81"/>
            <rFont val="Tahoma"/>
            <family val="2"/>
          </rPr>
          <t xml:space="preserve">
El monto ha sido pasado a la actividad 2.2.1.5 / IC Luis Vargas</t>
        </r>
      </text>
    </comment>
    <comment ref="J66" authorId="1">
      <text>
        <r>
          <rPr>
            <b/>
            <sz val="9"/>
            <color indexed="81"/>
            <rFont val="Tahoma"/>
            <family val="2"/>
          </rPr>
          <t>Percy Castillo:</t>
        </r>
        <r>
          <rPr>
            <sz val="9"/>
            <color indexed="81"/>
            <rFont val="Tahoma"/>
            <family val="2"/>
          </rPr>
          <t xml:space="preserve">
(856.77 corresponde para cubrir reimpresion ANA)</t>
        </r>
      </text>
    </comment>
    <comment ref="G79" authorId="2">
      <text>
        <r>
          <rPr>
            <b/>
            <sz val="9"/>
            <color indexed="81"/>
            <rFont val="Tahoma"/>
            <family val="2"/>
          </rPr>
          <t>Miriam Venegas:</t>
        </r>
        <r>
          <rPr>
            <sz val="9"/>
            <color indexed="81"/>
            <rFont val="Tahoma"/>
            <family val="2"/>
          </rPr>
          <t xml:space="preserve">
Contraato iniciados en el 2014.</t>
        </r>
      </text>
    </comment>
    <comment ref="J88" authorId="1">
      <text>
        <r>
          <rPr>
            <b/>
            <sz val="9"/>
            <color indexed="81"/>
            <rFont val="Tahoma"/>
            <family val="2"/>
          </rPr>
          <t>Percy Castillo:</t>
        </r>
        <r>
          <rPr>
            <sz val="9"/>
            <color indexed="81"/>
            <rFont val="Tahoma"/>
            <family val="2"/>
          </rPr>
          <t xml:space="preserve">
Liberado 2500</t>
        </r>
      </text>
    </comment>
  </commentList>
</comments>
</file>

<file path=xl/sharedStrings.xml><?xml version="1.0" encoding="utf-8"?>
<sst xmlns="http://schemas.openxmlformats.org/spreadsheetml/2006/main" count="606" uniqueCount="286">
  <si>
    <t>TEMA</t>
  </si>
  <si>
    <t>TÉCNICO LIDER</t>
  </si>
  <si>
    <t>NIVEL</t>
  </si>
  <si>
    <t>CODE</t>
  </si>
  <si>
    <t>RESULTS / PRODUCTS / ACTIVITIES</t>
  </si>
  <si>
    <t>META</t>
  </si>
  <si>
    <t>FECHA DE
INICIO</t>
  </si>
  <si>
    <t>FECHA DE
FIN</t>
  </si>
  <si>
    <t>LIDER</t>
  </si>
  <si>
    <t>PRESUPUESTO 2015</t>
  </si>
  <si>
    <t>CONDICIONAL A FINANCIACIÓN</t>
  </si>
  <si>
    <t>RESULTADO</t>
  </si>
  <si>
    <t>Incrementar la participación de las instituciones en los procesos de diálogo nacional en por lo menos trece regiones que son miembros de una plataforma de coordinación multinivel  </t>
  </si>
  <si>
    <t>Diálogo</t>
  </si>
  <si>
    <t>PRODUCTO</t>
  </si>
  <si>
    <t>Diseñar y establecer una plataforma multinivel y multipartes.</t>
  </si>
  <si>
    <t>Luis F.</t>
  </si>
  <si>
    <t>Actividad</t>
  </si>
  <si>
    <t>5.1.1</t>
  </si>
  <si>
    <t>Apoyo a ONDS</t>
  </si>
  <si>
    <t xml:space="preserve">Sub-Actividad </t>
  </si>
  <si>
    <t>5.1.1.1</t>
  </si>
  <si>
    <t>Impresión de informe willakniqui diciembre 2014</t>
  </si>
  <si>
    <t>500 impresiones</t>
  </si>
  <si>
    <t>ONDS</t>
  </si>
  <si>
    <t>Sub-Actividad</t>
  </si>
  <si>
    <t>5.1.1.2</t>
  </si>
  <si>
    <t>A.T. Administrativa - IC Luis Tejeda</t>
  </si>
  <si>
    <t>A.T. 1 meses</t>
  </si>
  <si>
    <t>5.1.1.3</t>
  </si>
  <si>
    <t>A.T. ONDS Areruipa - IC Cesar Chávez</t>
  </si>
  <si>
    <t>5.1.1.4</t>
  </si>
  <si>
    <t>Viajes ONDS</t>
  </si>
  <si>
    <t>Asistencia Técnica PNUD</t>
  </si>
  <si>
    <t>Asistencia técnica proporcionada sobre procesos de diálogo a nivel central hacia el GC.</t>
  </si>
  <si>
    <t>Interculturalidad</t>
  </si>
  <si>
    <t>5.2.1</t>
  </si>
  <si>
    <t>A.T Ministerio de Cultura – Apoyo a procesos de Diálogo y CP</t>
  </si>
  <si>
    <t>MINCULT</t>
  </si>
  <si>
    <t>Alison</t>
  </si>
  <si>
    <t>5.2.1.1</t>
  </si>
  <si>
    <t>A.T. al Grupo de trabajo permanente MINCULT</t>
  </si>
  <si>
    <t>2 Lineamientos de política pública indigenas con sectores</t>
  </si>
  <si>
    <t>5.2.1.2</t>
  </si>
  <si>
    <t>Sondeo de opinión sobre políticas públicas indígenas</t>
  </si>
  <si>
    <t>1 Sondeo</t>
  </si>
  <si>
    <t>5.2.1.3</t>
  </si>
  <si>
    <t>Apoyo a herramientas de consulta previa</t>
  </si>
  <si>
    <t>1 Guía de identificación de derechos colectivos afectados publicada</t>
  </si>
  <si>
    <t>5.2.1.5</t>
  </si>
  <si>
    <t>Sistematización y sistema de seguimiento de políticas</t>
  </si>
  <si>
    <t>Herramienta de seguimiento elaborada.</t>
  </si>
  <si>
    <t>5.2.1.6</t>
  </si>
  <si>
    <t>Acompañamiento técnico a procesos de diálogo a nivel descentralizado (MINCULT/ANGR)</t>
  </si>
  <si>
    <t>10 viajes de 2 miembros del equipo técnico</t>
  </si>
  <si>
    <t>PNUD</t>
  </si>
  <si>
    <t>5.2.2</t>
  </si>
  <si>
    <t xml:space="preserve">A.T Defensoría del Pueblo </t>
  </si>
  <si>
    <t>DP</t>
  </si>
  <si>
    <t>5.2.2.1</t>
  </si>
  <si>
    <t>Consultoría para la sistematización de procesos de consulta previa a la Defensoría del pueblo.</t>
  </si>
  <si>
    <t xml:space="preserve">1 Documento final de sistematización </t>
  </si>
  <si>
    <t>DP - Adj. Del Med. Amb. Serv. Pub.</t>
  </si>
  <si>
    <t>5.2.2.2</t>
  </si>
  <si>
    <t>Módulo de capacitación para la supervisión de derechos colectivos</t>
  </si>
  <si>
    <t>1 módulo implementado</t>
  </si>
  <si>
    <t>5.2.2.3</t>
  </si>
  <si>
    <t>Presentación del informe defensorial sobre la minería informal, erradicación de la minería ilegal y remediación de impactos ambientales.</t>
  </si>
  <si>
    <t>Presentación del informe en 6 regiones</t>
  </si>
  <si>
    <t>DP - Adj. para los Conflic. Soc. y la Gobernab.</t>
  </si>
  <si>
    <t>5.2.2.4</t>
  </si>
  <si>
    <t>Elaboración de la caja de herramientas en apoyo al desarrollo del sistema de facilitadores (Guía, Directiva y registro)</t>
  </si>
  <si>
    <t>1 Guía para facilitadores de procesos de consulta y caja de herramientas metodológicas</t>
  </si>
  <si>
    <t>MINCULT-Consulta Previa</t>
  </si>
  <si>
    <t>5.2.3</t>
  </si>
  <si>
    <t xml:space="preserve">Finalizar Publicaciones en proceso </t>
  </si>
  <si>
    <t>5.2.3.1</t>
  </si>
  <si>
    <t>Diagramación, impresión y presentación de la Guía del Facilitador al MINCULT (Mirna Cuentas)</t>
  </si>
  <si>
    <t>5.2.3.2</t>
  </si>
  <si>
    <t>Impresión guía metodológica MINCULT</t>
  </si>
  <si>
    <t>1000 impresiones</t>
  </si>
  <si>
    <t>PNUD -MINCULT</t>
  </si>
  <si>
    <t>Ambiente</t>
  </si>
  <si>
    <t>5.2.3.3</t>
  </si>
  <si>
    <t>Impresión cartilla ANA</t>
  </si>
  <si>
    <t>PNUD-ANA</t>
  </si>
  <si>
    <t>5.2.3.4</t>
  </si>
  <si>
    <t>Impresión guía OEFA</t>
  </si>
  <si>
    <t>PNUD-OEFA</t>
  </si>
  <si>
    <t>5.2.3.5</t>
  </si>
  <si>
    <t>Diagramación e impresión de la Guía de identificación de derechos colectivos afectados.</t>
  </si>
  <si>
    <t>1000 Impresiones</t>
  </si>
  <si>
    <t>Incrementar la capacidad de coordinación en prevención de conflictos, la gestión de las agencias estatales que tienen oficinas en Lima, en el marco de un trabajo colaborativo, integrando los gobiernos regionales en los temas de diálogo y prevención de conflictos.</t>
  </si>
  <si>
    <t>Asistencia técnica proveída a 8 GOREs para la operación de Unidades de diálogo y prevención de conflictos.</t>
  </si>
  <si>
    <t>2.1.1</t>
  </si>
  <si>
    <t>Plataforma de coordinación GOREs / Capacitaciones GORES</t>
  </si>
  <si>
    <t>PNUD-ANGR</t>
  </si>
  <si>
    <t>2.1.1.1</t>
  </si>
  <si>
    <t xml:space="preserve">Capacitaciones y creación de Unidades de Diálogo </t>
  </si>
  <si>
    <t>6 meses de A.T.</t>
  </si>
  <si>
    <t xml:space="preserve">PNUD </t>
  </si>
  <si>
    <t>2.1.1.2</t>
  </si>
  <si>
    <t xml:space="preserve">IC Felipe Bedoya </t>
  </si>
  <si>
    <t>2.1.1.3</t>
  </si>
  <si>
    <t>Mapeo de capacidades de PyGC en los GOREs.</t>
  </si>
  <si>
    <t>Documento aprobado</t>
  </si>
  <si>
    <t>2.1.1.4</t>
  </si>
  <si>
    <t>Diseño de caja de herramientas versión WEB y PDF</t>
  </si>
  <si>
    <t>Herrameintas en la web</t>
  </si>
  <si>
    <t xml:space="preserve">Actividad </t>
  </si>
  <si>
    <t>2.1.2</t>
  </si>
  <si>
    <t>Asamblea de la Junta Directiva ANGR 2015 con GORES</t>
  </si>
  <si>
    <t>Logística y recursos para 23 Presidentes de GOREs</t>
  </si>
  <si>
    <t xml:space="preserve">ANGR </t>
  </si>
  <si>
    <t>Desarrollo preventivo</t>
  </si>
  <si>
    <t>Una agenda trabajo consensuada de prevención y gestión de conflictos entre las entidades del gobierno nacional y por lo menos 8 gobiernos regionales.</t>
  </si>
  <si>
    <t>2.2.1</t>
  </si>
  <si>
    <t xml:space="preserve">Acompañamiento Estrategia de Desarrollo Territorial Preventivo  </t>
  </si>
  <si>
    <t>Carmen</t>
  </si>
  <si>
    <t>2.2.1.1</t>
  </si>
  <si>
    <t>Desarrollo preventivo / Antamina</t>
  </si>
  <si>
    <t>Evaluación del territorio en Ancash</t>
  </si>
  <si>
    <t>2.2.1.2</t>
  </si>
  <si>
    <t>Desarrollo preventivo / Marcona Shougang</t>
  </si>
  <si>
    <t>Evaluación del territorio en Marcona</t>
  </si>
  <si>
    <t>2.2.1.3</t>
  </si>
  <si>
    <t>IC Carmen Fernández – Enero-Junio</t>
  </si>
  <si>
    <t>PNUD ONDS</t>
  </si>
  <si>
    <t>2.2.1.4</t>
  </si>
  <si>
    <t xml:space="preserve">Acompañamiento Mesa de Desarrollo Loreto </t>
  </si>
  <si>
    <t>1 mesa con A.T.</t>
  </si>
  <si>
    <t>L. Vargas</t>
  </si>
  <si>
    <t>2.2.1.5</t>
  </si>
  <si>
    <t>Desarrollo preventivo / Antamina - Luis Vargas</t>
  </si>
  <si>
    <t>PNUD-11888</t>
  </si>
  <si>
    <t>2.2.3</t>
  </si>
  <si>
    <t>Presentación del informe del Canon</t>
  </si>
  <si>
    <t>2.2.3.1</t>
  </si>
  <si>
    <t xml:space="preserve">Impresión del Informe </t>
  </si>
  <si>
    <t>2.2.3.2</t>
  </si>
  <si>
    <t xml:space="preserve">Presentación del Informe </t>
  </si>
  <si>
    <t xml:space="preserve">6 presentaciones en Lima y 3 descentralizadas </t>
  </si>
  <si>
    <t>2.2.3.3</t>
  </si>
  <si>
    <t>Análisis de información estadística del documento "Canon minero, territorio y Desarrollo Humano – Huaroto Dic</t>
  </si>
  <si>
    <t>Infografias elaboradas</t>
  </si>
  <si>
    <t>2.2.3.4</t>
  </si>
  <si>
    <t>Ampliación Editor Canon Daniel Agreda</t>
  </si>
  <si>
    <t>Edición conluida</t>
  </si>
  <si>
    <t>2.2.3.5</t>
  </si>
  <si>
    <t>Estudio del Canon - NGRI Esquemas alternativos de distribución de la renta extractiva.</t>
  </si>
  <si>
    <t>Estudio elaborado</t>
  </si>
  <si>
    <t>Todas</t>
  </si>
  <si>
    <t>Un "Programa de fortalecimiento de capacidades y confianza" dirigido a los funcionarios que trabajan en prevención y manejo de conflictos en materia de prevención y gestión de conflictos.</t>
  </si>
  <si>
    <t>2.3.1</t>
  </si>
  <si>
    <t xml:space="preserve">Implementación de Programa para 200 funcionarios públicos </t>
  </si>
  <si>
    <t>Doris</t>
  </si>
  <si>
    <t>2.3.1.1</t>
  </si>
  <si>
    <t>Selección de la Universidad que implementará el Diplomado.</t>
  </si>
  <si>
    <t>1 Universidad seleccionada</t>
  </si>
  <si>
    <t>30/02/2015</t>
  </si>
  <si>
    <t>2.3.1.2</t>
  </si>
  <si>
    <t>Plan pedagógico del Diplomado.</t>
  </si>
  <si>
    <t>2.3.1.3</t>
  </si>
  <si>
    <t>Diseño de la implementación virtual</t>
  </si>
  <si>
    <t>2.3.1.4</t>
  </si>
  <si>
    <t>Registro de matricula de los participantes</t>
  </si>
  <si>
    <t>200 participantes</t>
  </si>
  <si>
    <t>2.3.1.5</t>
  </si>
  <si>
    <t>Informe de implementación del diplomado</t>
  </si>
  <si>
    <t>2.3.1.6</t>
  </si>
  <si>
    <t>Informe final y sistematización del proceso</t>
  </si>
  <si>
    <t>Apoyo prestado al gobierno para la elaboración de trabajos de investigación y vídeos sobre las buenas prácticas de las oficinas del gobierno nacional y regional.</t>
  </si>
  <si>
    <t>Susan</t>
  </si>
  <si>
    <t>2.5.1</t>
  </si>
  <si>
    <t>Implementación de Estrategia de Visibilidad y transferencia</t>
  </si>
  <si>
    <t>2.5.1.1</t>
  </si>
  <si>
    <t xml:space="preserve">Estrategia de Visibilidad </t>
  </si>
  <si>
    <t>80% de la estrategia implementada</t>
  </si>
  <si>
    <t>2.5.1.2</t>
  </si>
  <si>
    <t>Publicación del documento institucionalización del Diálogo (Gastón)</t>
  </si>
  <si>
    <t>Version bilingüe publicada.</t>
  </si>
  <si>
    <t>2.5.1.3</t>
  </si>
  <si>
    <t>Edición, diseño y traducción de la Memoria y Balance de resultados 2014.</t>
  </si>
  <si>
    <t>Memoria publicada versión bilingüe</t>
  </si>
  <si>
    <t>2.5.1.4</t>
  </si>
  <si>
    <t>Traducción, edición y sistematización de herramientas producidas por cada sector</t>
  </si>
  <si>
    <t>Ficha bibliografica sistematizada bilingue elaborada.</t>
  </si>
  <si>
    <t>2.5.1.5</t>
  </si>
  <si>
    <t>Video sobre Balance de la institucionalización del diálogo en los sectores, regiones y Sociedad civil.</t>
  </si>
  <si>
    <t>Video elaborado</t>
  </si>
  <si>
    <t>Fortalecer competencias de prevención, gestión y prevención de conflictos en la sociedad civil organizada, pueblos indígenas, empresas extractivas a nivel nacional y regional.</t>
  </si>
  <si>
    <t>Desarrollo y entrega de un "Programa de construcción de capacidades" para la sociedad civil, medios de comunicación y organizaciones de los pueblos indígenas.</t>
  </si>
  <si>
    <t>3.1.1</t>
  </si>
  <si>
    <t>Diplomado</t>
  </si>
  <si>
    <t>3.1.1.1</t>
  </si>
  <si>
    <t>Implementación del diplomado con la sociedad civil</t>
  </si>
  <si>
    <t>3.1.1.2</t>
  </si>
  <si>
    <t xml:space="preserve">IC Doris </t>
  </si>
  <si>
    <t>7 meses de A.T.</t>
  </si>
  <si>
    <t>3.1.2</t>
  </si>
  <si>
    <t>Implementación del sistema de información del Vigilante amazónico</t>
  </si>
  <si>
    <t>CRS</t>
  </si>
  <si>
    <t>3.1.2.1</t>
  </si>
  <si>
    <t>IC TATTIANA DEL CARMEN COTRINA PRADO</t>
  </si>
  <si>
    <t>Productos de consultorias entregados</t>
  </si>
  <si>
    <t>3.1.2.2</t>
  </si>
  <si>
    <t>IC MAYIT MILAGROS CANDELA PECHE</t>
  </si>
  <si>
    <t>3.1.2.3</t>
  </si>
  <si>
    <t>IC CINDY CECILIA CHAVARRIA CASTILLO</t>
  </si>
  <si>
    <t>Trabajo con empresas mineras y energéticas sobre buenas prácticas, normas de responsabilidad social, medio ambiente, derechos humanos y enfoques de resolución y prevención de conflictos.</t>
  </si>
  <si>
    <t>3.2.1</t>
  </si>
  <si>
    <t>Reunión regional de las Oficinas del PNUD sobre industrias extractivas</t>
  </si>
  <si>
    <t>1 Agenda regional PNUD elaborada para la PyGC.</t>
  </si>
  <si>
    <t>15,000.00 </t>
  </si>
  <si>
    <t>Género</t>
  </si>
  <si>
    <t>Desarrollo y entrega de un Programa de empoderamiento que fomenta el liderazgo femenino.</t>
  </si>
  <si>
    <t>3.3.1</t>
  </si>
  <si>
    <t xml:space="preserve">Implementación de Programa de empoderamiento de género. </t>
  </si>
  <si>
    <t>3.3.1.1</t>
  </si>
  <si>
    <t>Acompañamiento técnico a la planificación y realización de actividades en  materia de PyGC a los órganos de línea del Viceministerio de la Mujer del Ministerio de la Mujer y Poblaciones Vulnerables.</t>
  </si>
  <si>
    <t>Agenda de género y PyGC elaborada</t>
  </si>
  <si>
    <t>PNUD-VMM</t>
  </si>
  <si>
    <t>3.3.1.2</t>
  </si>
  <si>
    <t>Elaboración del Estudio sobre género y prevención de conflictos en el Perú: un mapeo, a nivel nacional, sobre el enfoque de género en los conflictos sociales por el uso de recursos naturales.</t>
  </si>
  <si>
    <t>1 Estudio elaborado</t>
  </si>
  <si>
    <t>3.3.1.3</t>
  </si>
  <si>
    <t>Viajes para la elaboración del estudio</t>
  </si>
  <si>
    <t>Viaje a 8 regiones</t>
  </si>
  <si>
    <t>3.3.1.4</t>
  </si>
  <si>
    <t>Jornadas de capacitación en género a 36 funcionarios nacionales</t>
  </si>
  <si>
    <t>36 funcionarios capacitados de 12 sectores MINEM, MINAM, DP, MINCULT, ONDS, MINSA, MINEDU, MIDIS, MIMP, MEF, MUNJUS, MINAGRI (3 por cada sector)</t>
  </si>
  <si>
    <t>PNUD-VMM-ONU MUJERES</t>
  </si>
  <si>
    <t>3.3.1.5</t>
  </si>
  <si>
    <t xml:space="preserve">IC Liliam Landeo – 4 Meses </t>
  </si>
  <si>
    <t>4 meses de A.T. en meses</t>
  </si>
  <si>
    <t>3.3.2</t>
  </si>
  <si>
    <t>Fortalecimiento de lideresas Diálogo - GDMS</t>
  </si>
  <si>
    <t>GDMS</t>
  </si>
  <si>
    <t>3.3.2.1</t>
  </si>
  <si>
    <t>Encuentro de lideresas en Ancash y elaboración  agenda</t>
  </si>
  <si>
    <t>15 mujeres lideresas de Ancash relacionados con proyectos mineros elaboran una Agenda de derechos de la mujer y su rol en proyectos  mineros</t>
  </si>
  <si>
    <t>3.3.2.2</t>
  </si>
  <si>
    <t>Encuentro de lideresas a nivel Nacional en Lima y elaboración  de agenda</t>
  </si>
  <si>
    <t>25 lideresas de 5 regiones relacionados con proyectos mineros consolidan una agenda de propuestas sobre rol y derechos en proyectos mineros</t>
  </si>
  <si>
    <t>3.3.2.3</t>
  </si>
  <si>
    <t>Asistencia técnica en comunicación. Susan a Cardich.</t>
  </si>
  <si>
    <t>Informe de consultor presentado</t>
  </si>
  <si>
    <t>Creación y fortalecimiento de una Red nacional y regional de líderes (hombres y mujeres) de paz y diálogo.</t>
  </si>
  <si>
    <t>3.4.1</t>
  </si>
  <si>
    <t xml:space="preserve">Trabajo con las Universidades </t>
  </si>
  <si>
    <t>3.4.1.1</t>
  </si>
  <si>
    <t>A.T. a la Red de Universidad</t>
  </si>
  <si>
    <t>Agenda implementada 2015</t>
  </si>
  <si>
    <t>3.4.1.2</t>
  </si>
  <si>
    <t>Conversatorio entre Universidades y Estado (PCM, ONDS y DP)</t>
  </si>
  <si>
    <t>Evento realizado</t>
  </si>
  <si>
    <t>3.4.2</t>
  </si>
  <si>
    <t>Fortalecimiento de Grupo de diálogo del Grupo del GDMS</t>
  </si>
  <si>
    <t>3.4.2.1</t>
  </si>
  <si>
    <t xml:space="preserve">Encuentro Regional de líderes en Ancash y  formulación de una agenda para las mesas de desarrollo </t>
  </si>
  <si>
    <t>Líderes de 10 comunidades Ancash asisten al encuentro</t>
  </si>
  <si>
    <t>3.4.2.2</t>
  </si>
  <si>
    <t>Reunión Nacional de líderes sociales consolidan Agenda sobre mesas de desarrollo y rol del estado en la crisis de la minería</t>
  </si>
  <si>
    <t>Lideres de 6 regiones asisten a la reunión nacional</t>
  </si>
  <si>
    <t>3.4.2.3</t>
  </si>
  <si>
    <t>Folleto sobre la red nacional de líderes sociales</t>
  </si>
  <si>
    <t>500 folletos difundidos</t>
  </si>
  <si>
    <t>3.4.2.4</t>
  </si>
  <si>
    <t>Memoria Grupo de dialogo minería y desarrollo sostenible y participación Red nacional de líderes sociales</t>
  </si>
  <si>
    <t>1000 memorias difundidas</t>
  </si>
  <si>
    <t>3.4.2.5</t>
  </si>
  <si>
    <t>Asistencia en facilitación y organización</t>
  </si>
  <si>
    <t>Soporte administrativo</t>
  </si>
  <si>
    <t xml:space="preserve">Evaluación y sistematización final externa nacional </t>
  </si>
  <si>
    <t>Auditoria final al proyecto</t>
  </si>
  <si>
    <t>Alquiler de oficina (enero - julio)</t>
  </si>
  <si>
    <t>Gastos operativos (enero - julio)</t>
  </si>
  <si>
    <t>Servicios prestados por centro de servicios (RR.HH. Finanzas, IT)</t>
  </si>
  <si>
    <t>Servicios de Catering (internos)</t>
  </si>
  <si>
    <t>GMS</t>
  </si>
  <si>
    <t>Sub Total</t>
  </si>
  <si>
    <t>Subtotal</t>
  </si>
  <si>
    <t>Total</t>
  </si>
  <si>
    <t xml:space="preserve">Total </t>
  </si>
  <si>
    <t>AT LV</t>
  </si>
  <si>
    <t>Sueldos personal tecnico OD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</si>
</sst>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64" formatCode="#,##0.0"/>
  </numFmts>
  <fonts count="7" x14ac:knownFonts="1">
    <font>
      <sz val="11"/>
      <color theme="1"/>
      <name val="Calibri"/>
      <family val="2"/>
      <scheme val="minor"/>
    </font>
    <font>
      <sz val="11"/>
      <color theme="1"/>
      <name val="Calibri"/>
      <family val="2"/>
      <scheme val="minor"/>
    </font>
    <font>
      <b/>
      <sz val="8"/>
      <color theme="0"/>
      <name val="Calibri Light"/>
      <family val="2"/>
    </font>
    <font>
      <b/>
      <sz val="8"/>
      <color theme="1"/>
      <name val="Calibri Light"/>
      <family val="2"/>
    </font>
    <font>
      <sz val="8"/>
      <color theme="1"/>
      <name val="Calibri Light"/>
      <family val="2"/>
    </font>
    <font>
      <b/>
      <sz val="9"/>
      <color indexed="81"/>
      <name val="Tahoma"/>
      <family val="2"/>
    </font>
    <font>
      <sz val="9"/>
      <color indexed="81"/>
      <name val="Tahoma"/>
      <family val="2"/>
    </font>
  </fonts>
  <fills count="12">
    <fill>
      <patternFill patternType="none"/>
    </fill>
    <fill>
      <patternFill patternType="gray125"/>
    </fill>
    <fill>
      <patternFill patternType="solid">
        <fgColor theme="8" tint="-0.249977111117893"/>
        <bgColor indexed="64"/>
      </patternFill>
    </fill>
    <fill>
      <patternFill patternType="solid">
        <fgColor rgb="FFFFFF99"/>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rgb="FFFFFFFF"/>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theme="3" tint="0.79998168889431442"/>
        <bgColor indexed="64"/>
      </patternFill>
    </fill>
    <fill>
      <patternFill patternType="solid">
        <fgColor theme="3" tint="0.59999389629810485"/>
        <bgColor indexed="64"/>
      </patternFill>
    </fill>
  </fills>
  <borders count="4">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81">
    <xf numFmtId="0" fontId="0" fillId="0" borderId="0" xfId="0"/>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left" vertical="center"/>
    </xf>
    <xf numFmtId="0" fontId="3" fillId="3" borderId="3" xfId="0" applyFont="1" applyFill="1" applyBorder="1" applyAlignment="1">
      <alignment horizontal="center" vertical="center"/>
    </xf>
    <xf numFmtId="0" fontId="3" fillId="3" borderId="3" xfId="0" applyFont="1" applyFill="1" applyBorder="1" applyAlignment="1">
      <alignment vertical="center" wrapText="1"/>
    </xf>
    <xf numFmtId="0" fontId="3" fillId="3" borderId="3" xfId="0" applyFont="1" applyFill="1" applyBorder="1" applyAlignment="1">
      <alignment horizontal="left" vertical="center" wrapText="1"/>
    </xf>
    <xf numFmtId="4" fontId="3" fillId="3" borderId="3" xfId="0" applyNumberFormat="1" applyFont="1" applyFill="1" applyBorder="1" applyAlignment="1">
      <alignment horizontal="right" vertical="center" wrapText="1"/>
    </xf>
    <xf numFmtId="0" fontId="3" fillId="4" borderId="3" xfId="0" applyFont="1" applyFill="1" applyBorder="1" applyAlignment="1">
      <alignment horizontal="center" vertical="center"/>
    </xf>
    <xf numFmtId="0" fontId="3" fillId="4" borderId="3" xfId="0" applyFont="1" applyFill="1" applyBorder="1" applyAlignment="1">
      <alignment horizontal="left" vertical="center"/>
    </xf>
    <xf numFmtId="0" fontId="3" fillId="4" borderId="3" xfId="0" applyFont="1" applyFill="1" applyBorder="1" applyAlignment="1">
      <alignment vertical="center" wrapText="1"/>
    </xf>
    <xf numFmtId="0" fontId="3" fillId="4" borderId="3" xfId="0" applyFont="1" applyFill="1" applyBorder="1" applyAlignment="1">
      <alignment horizontal="center" vertical="center" wrapText="1"/>
    </xf>
    <xf numFmtId="4" fontId="3" fillId="4" borderId="3" xfId="0" applyNumberFormat="1" applyFont="1" applyFill="1" applyBorder="1" applyAlignment="1">
      <alignment horizontal="right" vertical="center" wrapText="1"/>
    </xf>
    <xf numFmtId="0" fontId="3" fillId="5" borderId="3" xfId="0" applyFont="1" applyFill="1" applyBorder="1" applyAlignment="1">
      <alignment horizontal="center" vertical="center"/>
    </xf>
    <xf numFmtId="0" fontId="3" fillId="5" borderId="3" xfId="0" applyFont="1" applyFill="1" applyBorder="1" applyAlignment="1">
      <alignment horizontal="left" vertical="center"/>
    </xf>
    <xf numFmtId="0" fontId="3" fillId="5" borderId="3" xfId="0" applyFont="1" applyFill="1" applyBorder="1" applyAlignment="1">
      <alignment horizontal="justify" vertical="center" wrapText="1"/>
    </xf>
    <xf numFmtId="14" fontId="3" fillId="5" borderId="3" xfId="0" applyNumberFormat="1" applyFont="1" applyFill="1" applyBorder="1" applyAlignment="1">
      <alignment horizontal="center" vertical="center" wrapText="1"/>
    </xf>
    <xf numFmtId="0" fontId="3" fillId="5" borderId="3" xfId="0" applyFont="1" applyFill="1" applyBorder="1" applyAlignment="1">
      <alignment horizontal="center" vertical="center" wrapText="1"/>
    </xf>
    <xf numFmtId="4" fontId="4" fillId="5" borderId="3" xfId="0" applyNumberFormat="1" applyFont="1" applyFill="1" applyBorder="1" applyAlignment="1">
      <alignment horizontal="righ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0" fontId="4" fillId="0" borderId="3" xfId="0" applyFont="1" applyBorder="1" applyAlignment="1">
      <alignment vertical="center" wrapText="1"/>
    </xf>
    <xf numFmtId="14" fontId="4"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0" fontId="4" fillId="6" borderId="3" xfId="0" applyFont="1" applyFill="1" applyBorder="1" applyAlignment="1">
      <alignment vertical="center" wrapText="1"/>
    </xf>
    <xf numFmtId="0" fontId="4" fillId="6" borderId="3" xfId="0" applyFont="1" applyFill="1" applyBorder="1" applyAlignment="1">
      <alignment horizontal="center" vertical="center" wrapText="1"/>
    </xf>
    <xf numFmtId="4" fontId="4" fillId="6" borderId="3" xfId="0" applyNumberFormat="1" applyFont="1" applyFill="1" applyBorder="1" applyAlignment="1">
      <alignment horizontal="right" vertical="center" wrapText="1"/>
    </xf>
    <xf numFmtId="0" fontId="4" fillId="7" borderId="3" xfId="0" applyFont="1" applyFill="1" applyBorder="1" applyAlignment="1">
      <alignment horizontal="center" vertical="center"/>
    </xf>
    <xf numFmtId="0" fontId="4" fillId="7" borderId="3" xfId="0" applyFont="1" applyFill="1" applyBorder="1" applyAlignment="1">
      <alignment horizontal="left" vertical="center"/>
    </xf>
    <xf numFmtId="0" fontId="4" fillId="7" borderId="3" xfId="0" applyFont="1" applyFill="1" applyBorder="1" applyAlignment="1">
      <alignment vertical="center" wrapText="1"/>
    </xf>
    <xf numFmtId="0" fontId="4" fillId="7" borderId="3" xfId="0" applyFont="1" applyFill="1" applyBorder="1" applyAlignment="1">
      <alignment horizontal="center" vertical="center" wrapText="1"/>
    </xf>
    <xf numFmtId="4" fontId="4" fillId="7" borderId="3" xfId="0" applyNumberFormat="1" applyFont="1" applyFill="1" applyBorder="1" applyAlignment="1">
      <alignment horizontal="right" vertical="center" wrapText="1"/>
    </xf>
    <xf numFmtId="43" fontId="4" fillId="5" borderId="3" xfId="0" applyNumberFormat="1" applyFont="1" applyFill="1" applyBorder="1" applyAlignment="1">
      <alignment horizontal="right" vertical="center" wrapText="1"/>
    </xf>
    <xf numFmtId="43" fontId="4" fillId="0" borderId="3" xfId="1" applyFont="1" applyBorder="1" applyAlignment="1">
      <alignment horizontal="right" vertical="center" wrapText="1"/>
    </xf>
    <xf numFmtId="4" fontId="4" fillId="0" borderId="3" xfId="0" applyNumberFormat="1" applyFont="1" applyBorder="1" applyAlignment="1">
      <alignment horizontal="center" vertical="center" wrapText="1"/>
    </xf>
    <xf numFmtId="0" fontId="4" fillId="8" borderId="3" xfId="0" applyFont="1" applyFill="1" applyBorder="1" applyAlignment="1">
      <alignment horizontal="center" vertical="center"/>
    </xf>
    <xf numFmtId="0" fontId="4" fillId="8" borderId="3" xfId="0" applyFont="1" applyFill="1" applyBorder="1" applyAlignment="1">
      <alignment horizontal="left" vertical="center"/>
    </xf>
    <xf numFmtId="0" fontId="4" fillId="8" borderId="3" xfId="0" applyFont="1" applyFill="1" applyBorder="1" applyAlignment="1">
      <alignment vertical="center" wrapText="1"/>
    </xf>
    <xf numFmtId="14" fontId="4" fillId="8" borderId="3" xfId="0" applyNumberFormat="1" applyFont="1" applyFill="1" applyBorder="1" applyAlignment="1">
      <alignment horizontal="center" vertical="center" wrapText="1"/>
    </xf>
    <xf numFmtId="0" fontId="4" fillId="8" borderId="3" xfId="0" applyFont="1" applyFill="1" applyBorder="1" applyAlignment="1">
      <alignment horizontal="center" vertical="center" wrapText="1"/>
    </xf>
    <xf numFmtId="43" fontId="4" fillId="8" borderId="3" xfId="1" applyFont="1" applyFill="1" applyBorder="1" applyAlignment="1">
      <alignment horizontal="right" vertical="center" wrapText="1"/>
    </xf>
    <xf numFmtId="4" fontId="4" fillId="8" borderId="3" xfId="0" applyNumberFormat="1" applyFont="1" applyFill="1" applyBorder="1" applyAlignment="1">
      <alignment horizontal="center" vertical="center" wrapText="1"/>
    </xf>
    <xf numFmtId="4" fontId="4" fillId="9" borderId="3" xfId="0" applyNumberFormat="1" applyFont="1" applyFill="1" applyBorder="1" applyAlignment="1">
      <alignment horizontal="right" vertical="center" wrapText="1"/>
    </xf>
    <xf numFmtId="43" fontId="4" fillId="0" borderId="0" xfId="0" applyNumberFormat="1" applyFont="1"/>
    <xf numFmtId="0" fontId="4" fillId="0" borderId="0" xfId="0" applyFont="1"/>
    <xf numFmtId="0" fontId="4" fillId="9" borderId="3" xfId="0" applyFont="1" applyFill="1" applyBorder="1" applyAlignment="1">
      <alignment horizontal="center" vertical="center" wrapText="1"/>
    </xf>
    <xf numFmtId="4" fontId="4" fillId="8" borderId="3" xfId="0" applyNumberFormat="1" applyFont="1" applyFill="1" applyBorder="1" applyAlignment="1">
      <alignment horizontal="right" vertical="center" wrapText="1"/>
    </xf>
    <xf numFmtId="43" fontId="4" fillId="5" borderId="3" xfId="1" applyFont="1" applyFill="1" applyBorder="1" applyAlignment="1">
      <alignment horizontal="right" vertical="center" wrapText="1"/>
    </xf>
    <xf numFmtId="43" fontId="4" fillId="0" borderId="3" xfId="1" applyFont="1" applyBorder="1" applyAlignment="1">
      <alignment horizontal="center" vertical="center" wrapText="1"/>
    </xf>
    <xf numFmtId="0" fontId="4" fillId="10" borderId="3" xfId="0" applyFont="1" applyFill="1" applyBorder="1" applyAlignment="1">
      <alignment horizontal="center" vertical="center"/>
    </xf>
    <xf numFmtId="0" fontId="4" fillId="10" borderId="3" xfId="0" applyFont="1" applyFill="1" applyBorder="1" applyAlignment="1">
      <alignment horizontal="left" vertical="center"/>
    </xf>
    <xf numFmtId="0" fontId="4" fillId="10" borderId="3" xfId="0" applyFont="1" applyFill="1" applyBorder="1" applyAlignment="1">
      <alignment vertical="center" wrapText="1"/>
    </xf>
    <xf numFmtId="14" fontId="4" fillId="10" borderId="3" xfId="0" applyNumberFormat="1" applyFont="1" applyFill="1" applyBorder="1" applyAlignment="1">
      <alignment horizontal="center" vertical="center" wrapText="1"/>
    </xf>
    <xf numFmtId="0" fontId="4" fillId="10" borderId="3" xfId="0" applyFont="1" applyFill="1" applyBorder="1" applyAlignment="1">
      <alignment horizontal="center" vertical="center" wrapText="1"/>
    </xf>
    <xf numFmtId="43" fontId="4" fillId="0" borderId="3" xfId="0" applyNumberFormat="1" applyFont="1" applyBorder="1" applyAlignment="1">
      <alignment horizontal="right" vertical="center" wrapText="1"/>
    </xf>
    <xf numFmtId="43" fontId="4" fillId="8" borderId="3" xfId="0" applyNumberFormat="1" applyFont="1" applyFill="1" applyBorder="1" applyAlignment="1">
      <alignment horizontal="right" vertical="center" wrapText="1"/>
    </xf>
    <xf numFmtId="0" fontId="4" fillId="5" borderId="3" xfId="0" applyFont="1" applyFill="1" applyBorder="1" applyAlignment="1">
      <alignment horizontal="right" vertical="center" wrapText="1"/>
    </xf>
    <xf numFmtId="0" fontId="4" fillId="0" borderId="3" xfId="0" applyFont="1" applyBorder="1" applyAlignment="1">
      <alignment horizontal="justify" vertical="center" wrapText="1"/>
    </xf>
    <xf numFmtId="0" fontId="4" fillId="6" borderId="3" xfId="0" applyFont="1" applyFill="1" applyBorder="1" applyAlignment="1">
      <alignment horizontal="center" vertical="center"/>
    </xf>
    <xf numFmtId="0" fontId="4" fillId="6" borderId="3" xfId="0" applyFont="1" applyFill="1" applyBorder="1" applyAlignment="1">
      <alignment horizontal="left" vertical="center"/>
    </xf>
    <xf numFmtId="14" fontId="4" fillId="6" borderId="3" xfId="0" applyNumberFormat="1" applyFont="1" applyFill="1" applyBorder="1" applyAlignment="1">
      <alignment horizontal="center" vertical="center" wrapText="1"/>
    </xf>
    <xf numFmtId="164" fontId="3" fillId="4" borderId="3" xfId="0" applyNumberFormat="1" applyFont="1" applyFill="1" applyBorder="1" applyAlignment="1">
      <alignment horizontal="right" vertical="center" wrapText="1"/>
    </xf>
    <xf numFmtId="0" fontId="4" fillId="0" borderId="3" xfId="0" applyFont="1" applyFill="1" applyBorder="1" applyAlignment="1">
      <alignment vertical="center" wrapText="1"/>
    </xf>
    <xf numFmtId="0" fontId="4" fillId="0" borderId="3" xfId="0" applyFont="1" applyFill="1" applyBorder="1" applyAlignment="1">
      <alignment horizontal="center" vertical="center" wrapText="1"/>
    </xf>
    <xf numFmtId="4" fontId="4" fillId="0" borderId="3" xfId="0" applyNumberFormat="1" applyFont="1" applyFill="1" applyBorder="1" applyAlignment="1">
      <alignment horizontal="right" vertical="center" wrapText="1"/>
    </xf>
    <xf numFmtId="0" fontId="4" fillId="0" borderId="3" xfId="0" applyFont="1" applyFill="1" applyBorder="1" applyAlignment="1">
      <alignment vertical="top" wrapText="1"/>
    </xf>
    <xf numFmtId="3" fontId="4" fillId="0" borderId="3" xfId="0" applyNumberFormat="1" applyFont="1" applyBorder="1" applyAlignment="1">
      <alignment horizontal="right" vertical="center" wrapText="1"/>
    </xf>
    <xf numFmtId="0" fontId="4" fillId="0" borderId="3" xfId="0" applyFont="1" applyBorder="1" applyAlignment="1">
      <alignment vertical="top" wrapText="1"/>
    </xf>
    <xf numFmtId="0" fontId="4" fillId="0" borderId="3" xfId="0" applyFont="1" applyBorder="1" applyAlignment="1">
      <alignment vertical="center"/>
    </xf>
    <xf numFmtId="0" fontId="4" fillId="0" borderId="3" xfId="0" applyFont="1" applyBorder="1"/>
    <xf numFmtId="0" fontId="3" fillId="11" borderId="3" xfId="0" applyFont="1" applyFill="1" applyBorder="1" applyAlignment="1">
      <alignment vertical="center" wrapText="1"/>
    </xf>
    <xf numFmtId="0" fontId="3" fillId="11" borderId="3" xfId="0" applyFont="1" applyFill="1" applyBorder="1" applyAlignment="1">
      <alignment horizontal="center" vertical="center" wrapText="1"/>
    </xf>
    <xf numFmtId="4" fontId="3" fillId="11" borderId="3" xfId="0" applyNumberFormat="1" applyFont="1" applyFill="1" applyBorder="1" applyAlignment="1">
      <alignment horizontal="right" vertical="center" wrapText="1"/>
    </xf>
    <xf numFmtId="0" fontId="3" fillId="0" borderId="3" xfId="0" applyFont="1" applyBorder="1" applyAlignment="1">
      <alignment horizontal="center" vertical="center" wrapText="1"/>
    </xf>
    <xf numFmtId="43" fontId="3" fillId="11" borderId="3" xfId="1" applyFont="1" applyFill="1" applyBorder="1" applyAlignment="1">
      <alignment horizontal="right" vertical="center" wrapText="1"/>
    </xf>
    <xf numFmtId="43" fontId="3" fillId="11" borderId="3" xfId="0" applyNumberFormat="1" applyFont="1" applyFill="1" applyBorder="1" applyAlignment="1">
      <alignment horizontal="right" vertical="center" wrapText="1"/>
    </xf>
    <xf numFmtId="43" fontId="4" fillId="9" borderId="3" xfId="0" applyNumberFormat="1" applyFont="1" applyFill="1" applyBorder="1" applyAlignment="1">
      <alignment horizontal="right" vertical="center" wrapText="1"/>
    </xf>
    <xf numFmtId="0" fontId="4" fillId="9" borderId="3" xfId="0" applyFont="1" applyFill="1" applyBorder="1" applyAlignment="1">
      <alignment vertical="center" wrapText="1"/>
    </xf>
    <xf numFmtId="14" fontId="4" fillId="9" borderId="3" xfId="0" applyNumberFormat="1"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120"/>
  <sheetViews>
    <sheetView tabSelected="1" topLeftCell="B1" workbookViewId="0">
      <selection activeCell="F126" sqref="F126"/>
    </sheetView>
  </sheetViews>
  <sheetFormatPr baseColWidth="10" defaultColWidth="9.140625" defaultRowHeight="15" x14ac:dyDescent="0.25"/>
  <cols>
    <col min="5" max="5" width="48.42578125" customWidth="1"/>
    <col min="6" max="6" width="45.140625" customWidth="1"/>
    <col min="7" max="8" width="10.42578125" bestFit="1" customWidth="1"/>
    <col min="10" max="10" width="11" bestFit="1" customWidth="1"/>
  </cols>
  <sheetData>
    <row r="1" spans="1:11" ht="45" x14ac:dyDescent="0.25">
      <c r="A1" s="1" t="s">
        <v>0</v>
      </c>
      <c r="B1" s="2" t="s">
        <v>1</v>
      </c>
      <c r="C1" s="3" t="s">
        <v>2</v>
      </c>
      <c r="D1" s="4" t="s">
        <v>3</v>
      </c>
      <c r="E1" s="2" t="s">
        <v>4</v>
      </c>
      <c r="F1" s="2" t="s">
        <v>5</v>
      </c>
      <c r="G1" s="2" t="s">
        <v>6</v>
      </c>
      <c r="H1" s="2" t="s">
        <v>7</v>
      </c>
      <c r="I1" s="2" t="s">
        <v>8</v>
      </c>
      <c r="J1" s="2" t="s">
        <v>9</v>
      </c>
      <c r="K1" s="2" t="s">
        <v>10</v>
      </c>
    </row>
    <row r="2" spans="1:11" ht="45" x14ac:dyDescent="0.25">
      <c r="A2" s="5"/>
      <c r="B2" s="5"/>
      <c r="C2" s="6" t="s">
        <v>11</v>
      </c>
      <c r="D2" s="7">
        <v>5</v>
      </c>
      <c r="E2" s="6" t="s">
        <v>12</v>
      </c>
      <c r="F2" s="6"/>
      <c r="G2" s="6"/>
      <c r="H2" s="6"/>
      <c r="I2" s="6"/>
      <c r="J2" s="8">
        <f>+J3+J10</f>
        <v>116334.04403190111</v>
      </c>
      <c r="K2" s="6"/>
    </row>
    <row r="3" spans="1:11" x14ac:dyDescent="0.25">
      <c r="A3" s="9" t="s">
        <v>13</v>
      </c>
      <c r="B3" s="9"/>
      <c r="C3" s="9" t="s">
        <v>14</v>
      </c>
      <c r="D3" s="10">
        <v>5.0999999999999996</v>
      </c>
      <c r="E3" s="11" t="s">
        <v>15</v>
      </c>
      <c r="F3" s="11"/>
      <c r="G3" s="12"/>
      <c r="H3" s="12"/>
      <c r="I3" s="12"/>
      <c r="J3" s="13">
        <f>+J4+J9</f>
        <v>8683.3499999999985</v>
      </c>
      <c r="K3" s="11"/>
    </row>
    <row r="4" spans="1:11" x14ac:dyDescent="0.25">
      <c r="A4" s="14" t="s">
        <v>13</v>
      </c>
      <c r="B4" s="14" t="s">
        <v>16</v>
      </c>
      <c r="C4" s="14" t="s">
        <v>17</v>
      </c>
      <c r="D4" s="15" t="s">
        <v>18</v>
      </c>
      <c r="E4" s="16" t="s">
        <v>19</v>
      </c>
      <c r="F4" s="16"/>
      <c r="G4" s="17">
        <f>MIN(G5:G7)</f>
        <v>42005</v>
      </c>
      <c r="H4" s="17">
        <f>MAX(H5:H7)</f>
        <v>42034</v>
      </c>
      <c r="I4" s="18"/>
      <c r="J4" s="19">
        <f>+J5+J6+J7+J8</f>
        <v>8683.3499999999985</v>
      </c>
      <c r="K4" s="18"/>
    </row>
    <row r="5" spans="1:11" x14ac:dyDescent="0.25">
      <c r="A5" s="20" t="s">
        <v>13</v>
      </c>
      <c r="B5" s="20" t="s">
        <v>16</v>
      </c>
      <c r="C5" s="20" t="s">
        <v>20</v>
      </c>
      <c r="D5" s="21" t="s">
        <v>21</v>
      </c>
      <c r="E5" s="22" t="s">
        <v>22</v>
      </c>
      <c r="F5" s="22" t="s">
        <v>23</v>
      </c>
      <c r="G5" s="23">
        <v>42005</v>
      </c>
      <c r="H5" s="23">
        <v>42034</v>
      </c>
      <c r="I5" s="24" t="s">
        <v>24</v>
      </c>
      <c r="J5" s="25">
        <v>2409.41</v>
      </c>
      <c r="K5" s="24"/>
    </row>
    <row r="6" spans="1:11" x14ac:dyDescent="0.25">
      <c r="A6" s="20" t="s">
        <v>13</v>
      </c>
      <c r="B6" s="20" t="s">
        <v>16</v>
      </c>
      <c r="C6" s="20" t="s">
        <v>25</v>
      </c>
      <c r="D6" s="21" t="s">
        <v>26</v>
      </c>
      <c r="E6" s="26" t="s">
        <v>27</v>
      </c>
      <c r="F6" s="26" t="s">
        <v>28</v>
      </c>
      <c r="G6" s="23">
        <v>42005</v>
      </c>
      <c r="H6" s="23">
        <v>42034</v>
      </c>
      <c r="I6" s="27" t="s">
        <v>24</v>
      </c>
      <c r="J6" s="28">
        <v>3015.08</v>
      </c>
      <c r="K6" s="27"/>
    </row>
    <row r="7" spans="1:11" x14ac:dyDescent="0.25">
      <c r="A7" s="20" t="s">
        <v>13</v>
      </c>
      <c r="B7" s="20" t="s">
        <v>16</v>
      </c>
      <c r="C7" s="20" t="s">
        <v>25</v>
      </c>
      <c r="D7" s="21" t="s">
        <v>29</v>
      </c>
      <c r="E7" s="26" t="s">
        <v>30</v>
      </c>
      <c r="F7" s="26" t="s">
        <v>28</v>
      </c>
      <c r="G7" s="23">
        <v>42005</v>
      </c>
      <c r="H7" s="23">
        <v>42034</v>
      </c>
      <c r="I7" s="27" t="s">
        <v>24</v>
      </c>
      <c r="J7" s="28">
        <v>2680.07</v>
      </c>
      <c r="K7" s="27"/>
    </row>
    <row r="8" spans="1:11" x14ac:dyDescent="0.25">
      <c r="A8" s="20" t="s">
        <v>13</v>
      </c>
      <c r="B8" s="20" t="s">
        <v>16</v>
      </c>
      <c r="C8" s="20" t="s">
        <v>25</v>
      </c>
      <c r="D8" s="21" t="s">
        <v>31</v>
      </c>
      <c r="E8" s="26" t="s">
        <v>32</v>
      </c>
      <c r="F8" s="26"/>
      <c r="G8" s="23"/>
      <c r="H8" s="23"/>
      <c r="I8" s="27"/>
      <c r="J8" s="28">
        <v>578.79</v>
      </c>
      <c r="K8" s="27"/>
    </row>
    <row r="9" spans="1:11" x14ac:dyDescent="0.25">
      <c r="A9" s="29"/>
      <c r="B9" s="29"/>
      <c r="C9" s="29"/>
      <c r="D9" s="30"/>
      <c r="E9" s="31" t="s">
        <v>33</v>
      </c>
      <c r="F9" s="31"/>
      <c r="G9" s="32"/>
      <c r="H9" s="32"/>
      <c r="I9" s="32"/>
      <c r="J9" s="33">
        <v>0</v>
      </c>
      <c r="K9" s="32"/>
    </row>
    <row r="10" spans="1:11" ht="22.5" x14ac:dyDescent="0.25">
      <c r="A10" s="12"/>
      <c r="B10" s="12"/>
      <c r="C10" s="9" t="s">
        <v>14</v>
      </c>
      <c r="D10" s="10">
        <v>5.2</v>
      </c>
      <c r="E10" s="11" t="s">
        <v>34</v>
      </c>
      <c r="F10" s="11"/>
      <c r="G10" s="12"/>
      <c r="H10" s="12"/>
      <c r="I10" s="12"/>
      <c r="J10" s="13">
        <f>+J11+J18+J24+J17+J23+J30</f>
        <v>107650.6940319011</v>
      </c>
      <c r="K10" s="11"/>
    </row>
    <row r="11" spans="1:11" x14ac:dyDescent="0.25">
      <c r="A11" s="14" t="s">
        <v>35</v>
      </c>
      <c r="B11" s="14"/>
      <c r="C11" s="14" t="s">
        <v>17</v>
      </c>
      <c r="D11" s="15" t="s">
        <v>36</v>
      </c>
      <c r="E11" s="16" t="s">
        <v>37</v>
      </c>
      <c r="F11" s="16"/>
      <c r="G11" s="18"/>
      <c r="H11" s="18"/>
      <c r="I11" s="18" t="s">
        <v>38</v>
      </c>
      <c r="J11" s="34">
        <f>+J12+J13+J14+J15+J16</f>
        <v>32658.29</v>
      </c>
      <c r="K11" s="18"/>
    </row>
    <row r="12" spans="1:11" x14ac:dyDescent="0.25">
      <c r="A12" s="20" t="s">
        <v>35</v>
      </c>
      <c r="B12" s="20" t="s">
        <v>39</v>
      </c>
      <c r="C12" s="20" t="s">
        <v>25</v>
      </c>
      <c r="D12" s="21" t="s">
        <v>40</v>
      </c>
      <c r="E12" s="22" t="s">
        <v>41</v>
      </c>
      <c r="F12" s="22" t="s">
        <v>42</v>
      </c>
      <c r="G12" s="23">
        <v>42005</v>
      </c>
      <c r="H12" s="23">
        <v>42185</v>
      </c>
      <c r="I12" s="24" t="s">
        <v>38</v>
      </c>
      <c r="J12" s="35">
        <v>11658.29</v>
      </c>
      <c r="K12" s="36">
        <v>10000</v>
      </c>
    </row>
    <row r="13" spans="1:11" x14ac:dyDescent="0.25">
      <c r="A13" s="20" t="s">
        <v>35</v>
      </c>
      <c r="B13" s="20" t="s">
        <v>39</v>
      </c>
      <c r="C13" s="20" t="s">
        <v>20</v>
      </c>
      <c r="D13" s="21" t="s">
        <v>43</v>
      </c>
      <c r="E13" s="22" t="s">
        <v>44</v>
      </c>
      <c r="F13" s="22" t="s">
        <v>45</v>
      </c>
      <c r="G13" s="23">
        <v>42064</v>
      </c>
      <c r="H13" s="23">
        <v>42185</v>
      </c>
      <c r="I13" s="24" t="s">
        <v>38</v>
      </c>
      <c r="J13" s="35">
        <v>0</v>
      </c>
      <c r="K13" s="36">
        <v>100000</v>
      </c>
    </row>
    <row r="14" spans="1:11" x14ac:dyDescent="0.25">
      <c r="A14" s="20" t="s">
        <v>35</v>
      </c>
      <c r="B14" s="37" t="s">
        <v>39</v>
      </c>
      <c r="C14" s="37" t="s">
        <v>20</v>
      </c>
      <c r="D14" s="38" t="s">
        <v>46</v>
      </c>
      <c r="E14" s="39" t="s">
        <v>47</v>
      </c>
      <c r="F14" s="39" t="s">
        <v>48</v>
      </c>
      <c r="G14" s="40">
        <v>42064</v>
      </c>
      <c r="H14" s="40">
        <v>42154</v>
      </c>
      <c r="I14" s="41" t="s">
        <v>38</v>
      </c>
      <c r="J14" s="42">
        <v>8000</v>
      </c>
      <c r="K14" s="43"/>
    </row>
    <row r="15" spans="1:11" x14ac:dyDescent="0.25">
      <c r="A15" s="20" t="s">
        <v>13</v>
      </c>
      <c r="B15" s="37" t="s">
        <v>39</v>
      </c>
      <c r="C15" s="37" t="s">
        <v>25</v>
      </c>
      <c r="D15" s="38" t="s">
        <v>49</v>
      </c>
      <c r="E15" s="39" t="s">
        <v>50</v>
      </c>
      <c r="F15" s="39" t="s">
        <v>51</v>
      </c>
      <c r="G15" s="40">
        <v>42064</v>
      </c>
      <c r="H15" s="40">
        <v>42185</v>
      </c>
      <c r="I15" s="41" t="s">
        <v>38</v>
      </c>
      <c r="J15" s="42">
        <v>5000</v>
      </c>
      <c r="K15" s="43"/>
    </row>
    <row r="16" spans="1:11" ht="22.5" x14ac:dyDescent="0.25">
      <c r="A16" s="20" t="s">
        <v>13</v>
      </c>
      <c r="B16" s="20" t="s">
        <v>39</v>
      </c>
      <c r="C16" s="20" t="s">
        <v>20</v>
      </c>
      <c r="D16" s="21" t="s">
        <v>52</v>
      </c>
      <c r="E16" s="22" t="s">
        <v>53</v>
      </c>
      <c r="F16" s="22" t="s">
        <v>54</v>
      </c>
      <c r="G16" s="23">
        <v>42064</v>
      </c>
      <c r="H16" s="23">
        <v>42185</v>
      </c>
      <c r="I16" s="24" t="s">
        <v>55</v>
      </c>
      <c r="J16" s="44">
        <v>8000</v>
      </c>
      <c r="K16" s="45"/>
    </row>
    <row r="17" spans="1:11" x14ac:dyDescent="0.25">
      <c r="A17" s="29"/>
      <c r="B17" s="29"/>
      <c r="C17" s="29"/>
      <c r="D17" s="30"/>
      <c r="E17" s="31" t="str">
        <f>+E9</f>
        <v>Asistencia Técnica PNUD</v>
      </c>
      <c r="F17" s="31"/>
      <c r="G17" s="32"/>
      <c r="H17" s="32"/>
      <c r="I17" s="32"/>
      <c r="J17" s="33">
        <v>5728.1640319011003</v>
      </c>
      <c r="K17" s="46"/>
    </row>
    <row r="18" spans="1:11" x14ac:dyDescent="0.25">
      <c r="A18" s="14" t="s">
        <v>35</v>
      </c>
      <c r="B18" s="14"/>
      <c r="C18" s="14" t="s">
        <v>17</v>
      </c>
      <c r="D18" s="15" t="s">
        <v>56</v>
      </c>
      <c r="E18" s="16" t="s">
        <v>57</v>
      </c>
      <c r="F18" s="16"/>
      <c r="G18" s="18"/>
      <c r="H18" s="18"/>
      <c r="I18" s="18" t="s">
        <v>58</v>
      </c>
      <c r="J18" s="34">
        <f>+J19+J20+J22+J21</f>
        <v>39140.71</v>
      </c>
      <c r="K18" s="18"/>
    </row>
    <row r="19" spans="1:11" ht="33.75" x14ac:dyDescent="0.25">
      <c r="A19" s="20" t="s">
        <v>35</v>
      </c>
      <c r="B19" s="20" t="s">
        <v>39</v>
      </c>
      <c r="C19" s="20" t="s">
        <v>25</v>
      </c>
      <c r="D19" s="21" t="s">
        <v>59</v>
      </c>
      <c r="E19" s="22" t="s">
        <v>60</v>
      </c>
      <c r="F19" s="22" t="s">
        <v>61</v>
      </c>
      <c r="G19" s="23">
        <v>42005</v>
      </c>
      <c r="H19" s="23">
        <v>42063</v>
      </c>
      <c r="I19" s="24" t="s">
        <v>62</v>
      </c>
      <c r="J19" s="35">
        <v>2646.57</v>
      </c>
      <c r="K19" s="36"/>
    </row>
    <row r="20" spans="1:11" ht="33.75" x14ac:dyDescent="0.25">
      <c r="A20" s="20" t="s">
        <v>35</v>
      </c>
      <c r="B20" s="37" t="s">
        <v>39</v>
      </c>
      <c r="C20" s="37" t="s">
        <v>20</v>
      </c>
      <c r="D20" s="38" t="s">
        <v>63</v>
      </c>
      <c r="E20" s="39" t="s">
        <v>64</v>
      </c>
      <c r="F20" s="39" t="s">
        <v>65</v>
      </c>
      <c r="G20" s="40">
        <v>42064</v>
      </c>
      <c r="H20" s="40">
        <v>42185</v>
      </c>
      <c r="I20" s="41" t="s">
        <v>62</v>
      </c>
      <c r="J20" s="42">
        <v>15000</v>
      </c>
      <c r="K20" s="43"/>
    </row>
    <row r="21" spans="1:11" ht="56.25" x14ac:dyDescent="0.25">
      <c r="A21" s="20" t="s">
        <v>35</v>
      </c>
      <c r="B21" s="20" t="s">
        <v>39</v>
      </c>
      <c r="C21" s="20" t="s">
        <v>20</v>
      </c>
      <c r="D21" s="21" t="s">
        <v>66</v>
      </c>
      <c r="E21" s="22" t="s">
        <v>67</v>
      </c>
      <c r="F21" s="22" t="s">
        <v>68</v>
      </c>
      <c r="G21" s="23">
        <v>42005</v>
      </c>
      <c r="H21" s="23">
        <v>42185</v>
      </c>
      <c r="I21" s="24" t="s">
        <v>69</v>
      </c>
      <c r="J21" s="35">
        <v>13453.94</v>
      </c>
      <c r="K21" s="36"/>
    </row>
    <row r="22" spans="1:11" ht="33.75" x14ac:dyDescent="0.25">
      <c r="A22" s="20" t="s">
        <v>35</v>
      </c>
      <c r="B22" s="20" t="s">
        <v>39</v>
      </c>
      <c r="C22" s="20" t="s">
        <v>25</v>
      </c>
      <c r="D22" s="21" t="s">
        <v>70</v>
      </c>
      <c r="E22" s="22" t="s">
        <v>71</v>
      </c>
      <c r="F22" s="22" t="s">
        <v>72</v>
      </c>
      <c r="G22" s="23">
        <v>42005</v>
      </c>
      <c r="H22" s="23">
        <v>42093</v>
      </c>
      <c r="I22" s="24" t="s">
        <v>73</v>
      </c>
      <c r="J22" s="35">
        <v>8040.2</v>
      </c>
      <c r="K22" s="36"/>
    </row>
    <row r="23" spans="1:11" x14ac:dyDescent="0.25">
      <c r="A23" s="29"/>
      <c r="B23" s="29"/>
      <c r="C23" s="29"/>
      <c r="D23" s="30"/>
      <c r="E23" s="31" t="str">
        <f>+E17</f>
        <v>Asistencia Técnica PNUD</v>
      </c>
      <c r="F23" s="31"/>
      <c r="G23" s="32"/>
      <c r="H23" s="32"/>
      <c r="I23" s="32"/>
      <c r="J23" s="33">
        <v>5448.23</v>
      </c>
      <c r="K23" s="32"/>
    </row>
    <row r="24" spans="1:11" x14ac:dyDescent="0.25">
      <c r="A24" s="14" t="s">
        <v>13</v>
      </c>
      <c r="B24" s="14"/>
      <c r="C24" s="14" t="s">
        <v>17</v>
      </c>
      <c r="D24" s="15" t="s">
        <v>74</v>
      </c>
      <c r="E24" s="16" t="s">
        <v>75</v>
      </c>
      <c r="F24" s="16"/>
      <c r="G24" s="18"/>
      <c r="H24" s="18"/>
      <c r="I24" s="18" t="s">
        <v>55</v>
      </c>
      <c r="J24" s="34">
        <f>+J25+J26+J27+J28+J29</f>
        <v>21038.45</v>
      </c>
      <c r="K24" s="18"/>
    </row>
    <row r="25" spans="1:11" ht="22.5" x14ac:dyDescent="0.25">
      <c r="A25" s="20" t="s">
        <v>13</v>
      </c>
      <c r="B25" s="20" t="s">
        <v>39</v>
      </c>
      <c r="C25" s="20" t="s">
        <v>25</v>
      </c>
      <c r="D25" s="21" t="s">
        <v>76</v>
      </c>
      <c r="E25" s="22" t="s">
        <v>77</v>
      </c>
      <c r="F25" s="22"/>
      <c r="G25" s="23">
        <v>42005</v>
      </c>
      <c r="H25" s="23">
        <v>42063</v>
      </c>
      <c r="I25" s="24" t="s">
        <v>55</v>
      </c>
      <c r="J25" s="35">
        <f>6000-578.79</f>
        <v>5421.21</v>
      </c>
      <c r="K25" s="46"/>
    </row>
    <row r="26" spans="1:11" ht="22.5" x14ac:dyDescent="0.25">
      <c r="A26" s="20" t="s">
        <v>13</v>
      </c>
      <c r="B26" s="20" t="s">
        <v>39</v>
      </c>
      <c r="C26" s="20" t="s">
        <v>20</v>
      </c>
      <c r="D26" s="21" t="s">
        <v>78</v>
      </c>
      <c r="E26" s="22" t="s">
        <v>79</v>
      </c>
      <c r="F26" s="22" t="s">
        <v>80</v>
      </c>
      <c r="G26" s="23">
        <v>42005</v>
      </c>
      <c r="H26" s="23">
        <v>42034</v>
      </c>
      <c r="I26" s="24" t="s">
        <v>81</v>
      </c>
      <c r="J26" s="35">
        <v>4941.37</v>
      </c>
      <c r="K26" s="36"/>
    </row>
    <row r="27" spans="1:11" x14ac:dyDescent="0.25">
      <c r="A27" s="20" t="s">
        <v>82</v>
      </c>
      <c r="B27" s="20" t="s">
        <v>39</v>
      </c>
      <c r="C27" s="20" t="s">
        <v>20</v>
      </c>
      <c r="D27" s="21" t="s">
        <v>83</v>
      </c>
      <c r="E27" s="22" t="s">
        <v>84</v>
      </c>
      <c r="F27" s="22" t="s">
        <v>80</v>
      </c>
      <c r="G27" s="23">
        <v>42005</v>
      </c>
      <c r="H27" s="23">
        <v>42034</v>
      </c>
      <c r="I27" s="24" t="s">
        <v>85</v>
      </c>
      <c r="J27" s="35">
        <v>2819.1</v>
      </c>
      <c r="K27" s="36"/>
    </row>
    <row r="28" spans="1:11" x14ac:dyDescent="0.25">
      <c r="A28" s="20" t="s">
        <v>82</v>
      </c>
      <c r="B28" s="20" t="s">
        <v>39</v>
      </c>
      <c r="C28" s="20" t="s">
        <v>25</v>
      </c>
      <c r="D28" s="21" t="s">
        <v>86</v>
      </c>
      <c r="E28" s="22" t="s">
        <v>87</v>
      </c>
      <c r="F28" s="22" t="s">
        <v>80</v>
      </c>
      <c r="G28" s="23">
        <v>42005</v>
      </c>
      <c r="H28" s="23">
        <v>42034</v>
      </c>
      <c r="I28" s="24" t="s">
        <v>88</v>
      </c>
      <c r="J28" s="35">
        <v>3000</v>
      </c>
      <c r="K28" s="36"/>
    </row>
    <row r="29" spans="1:11" ht="22.5" x14ac:dyDescent="0.25">
      <c r="A29" s="20" t="s">
        <v>13</v>
      </c>
      <c r="B29" s="20" t="s">
        <v>39</v>
      </c>
      <c r="C29" s="20" t="s">
        <v>25</v>
      </c>
      <c r="D29" s="21" t="s">
        <v>89</v>
      </c>
      <c r="E29" s="22" t="s">
        <v>90</v>
      </c>
      <c r="F29" s="22" t="s">
        <v>91</v>
      </c>
      <c r="G29" s="23">
        <v>42064</v>
      </c>
      <c r="H29" s="23">
        <v>42093</v>
      </c>
      <c r="I29" s="24" t="s">
        <v>55</v>
      </c>
      <c r="J29" s="35">
        <f>4000+856.77</f>
        <v>4856.7700000000004</v>
      </c>
      <c r="K29" s="36"/>
    </row>
    <row r="30" spans="1:11" x14ac:dyDescent="0.25">
      <c r="A30" s="29"/>
      <c r="B30" s="29"/>
      <c r="C30" s="29"/>
      <c r="D30" s="30"/>
      <c r="E30" s="31" t="str">
        <f>+E23</f>
        <v>Asistencia Técnica PNUD</v>
      </c>
      <c r="F30" s="31"/>
      <c r="G30" s="32"/>
      <c r="H30" s="32"/>
      <c r="I30" s="32"/>
      <c r="J30" s="33">
        <v>3636.85</v>
      </c>
      <c r="K30" s="32"/>
    </row>
    <row r="31" spans="1:11" ht="56.25" x14ac:dyDescent="0.25">
      <c r="A31" s="5"/>
      <c r="B31" s="5"/>
      <c r="C31" s="6" t="s">
        <v>11</v>
      </c>
      <c r="D31" s="7">
        <v>2</v>
      </c>
      <c r="E31" s="6" t="s">
        <v>92</v>
      </c>
      <c r="F31" s="6"/>
      <c r="G31" s="6"/>
      <c r="H31" s="6"/>
      <c r="I31" s="6"/>
      <c r="J31" s="8">
        <f>+J32+J40+J55+J64</f>
        <v>263318.44</v>
      </c>
      <c r="K31" s="6"/>
    </row>
    <row r="32" spans="1:11" ht="22.5" x14ac:dyDescent="0.25">
      <c r="A32" s="9" t="s">
        <v>13</v>
      </c>
      <c r="B32" s="9"/>
      <c r="C32" s="9" t="s">
        <v>14</v>
      </c>
      <c r="D32" s="10">
        <v>2.1</v>
      </c>
      <c r="E32" s="11" t="s">
        <v>93</v>
      </c>
      <c r="F32" s="11"/>
      <c r="G32" s="12"/>
      <c r="H32" s="12"/>
      <c r="I32" s="12"/>
      <c r="J32" s="13">
        <f>+J33+J38+J39</f>
        <v>72931.89</v>
      </c>
      <c r="K32" s="11"/>
    </row>
    <row r="33" spans="1:11" ht="22.5" x14ac:dyDescent="0.25">
      <c r="A33" s="14" t="s">
        <v>13</v>
      </c>
      <c r="B33" s="14" t="s">
        <v>16</v>
      </c>
      <c r="C33" s="14" t="s">
        <v>17</v>
      </c>
      <c r="D33" s="15" t="s">
        <v>94</v>
      </c>
      <c r="E33" s="16" t="s">
        <v>95</v>
      </c>
      <c r="F33" s="16"/>
      <c r="G33" s="18"/>
      <c r="H33" s="18"/>
      <c r="I33" s="18" t="s">
        <v>96</v>
      </c>
      <c r="J33" s="34">
        <f>+J34+J35+J36+J37</f>
        <v>46481.24</v>
      </c>
      <c r="K33" s="18"/>
    </row>
    <row r="34" spans="1:11" x14ac:dyDescent="0.25">
      <c r="A34" s="20" t="s">
        <v>13</v>
      </c>
      <c r="B34" s="20" t="s">
        <v>16</v>
      </c>
      <c r="C34" s="20" t="s">
        <v>25</v>
      </c>
      <c r="D34" s="21" t="s">
        <v>97</v>
      </c>
      <c r="E34" s="22" t="s">
        <v>98</v>
      </c>
      <c r="F34" s="79" t="s">
        <v>99</v>
      </c>
      <c r="G34" s="80">
        <v>42005</v>
      </c>
      <c r="H34" s="80">
        <v>42185</v>
      </c>
      <c r="I34" s="47" t="s">
        <v>100</v>
      </c>
      <c r="J34" s="44">
        <f>25000-584.09</f>
        <v>24415.91</v>
      </c>
      <c r="K34" s="47"/>
    </row>
    <row r="35" spans="1:11" x14ac:dyDescent="0.25">
      <c r="A35" s="20" t="s">
        <v>13</v>
      </c>
      <c r="B35" s="20" t="s">
        <v>16</v>
      </c>
      <c r="C35" s="20" t="s">
        <v>20</v>
      </c>
      <c r="D35" s="21" t="s">
        <v>101</v>
      </c>
      <c r="E35" s="22" t="s">
        <v>102</v>
      </c>
      <c r="F35" s="22" t="s">
        <v>99</v>
      </c>
      <c r="G35" s="23">
        <v>42005</v>
      </c>
      <c r="H35" s="23">
        <v>42185</v>
      </c>
      <c r="I35" s="24" t="s">
        <v>100</v>
      </c>
      <c r="J35" s="44">
        <f>8710.22+4355.11</f>
        <v>13065.329999999998</v>
      </c>
      <c r="K35" s="24"/>
    </row>
    <row r="36" spans="1:11" x14ac:dyDescent="0.25">
      <c r="A36" s="20" t="s">
        <v>13</v>
      </c>
      <c r="B36" s="37" t="s">
        <v>16</v>
      </c>
      <c r="C36" s="37" t="s">
        <v>20</v>
      </c>
      <c r="D36" s="38" t="s">
        <v>103</v>
      </c>
      <c r="E36" s="39" t="s">
        <v>104</v>
      </c>
      <c r="F36" s="39" t="s">
        <v>105</v>
      </c>
      <c r="G36" s="40"/>
      <c r="H36" s="40"/>
      <c r="I36" s="41" t="s">
        <v>100</v>
      </c>
      <c r="J36" s="48">
        <v>4000</v>
      </c>
      <c r="K36" s="41"/>
    </row>
    <row r="37" spans="1:11" x14ac:dyDescent="0.25">
      <c r="A37" s="20" t="s">
        <v>13</v>
      </c>
      <c r="B37" s="20" t="s">
        <v>16</v>
      </c>
      <c r="C37" s="20" t="s">
        <v>25</v>
      </c>
      <c r="D37" s="21" t="s">
        <v>106</v>
      </c>
      <c r="E37" s="22" t="s">
        <v>107</v>
      </c>
      <c r="F37" s="22" t="s">
        <v>108</v>
      </c>
      <c r="G37" s="23">
        <v>42036</v>
      </c>
      <c r="H37" s="23">
        <v>42063</v>
      </c>
      <c r="I37" s="24" t="s">
        <v>100</v>
      </c>
      <c r="J37" s="25">
        <v>5000</v>
      </c>
      <c r="K37" s="24"/>
    </row>
    <row r="38" spans="1:11" x14ac:dyDescent="0.25">
      <c r="A38" s="14" t="s">
        <v>13</v>
      </c>
      <c r="B38" s="14" t="s">
        <v>16</v>
      </c>
      <c r="C38" s="14" t="s">
        <v>109</v>
      </c>
      <c r="D38" s="15" t="s">
        <v>110</v>
      </c>
      <c r="E38" s="16" t="s">
        <v>111</v>
      </c>
      <c r="F38" s="16" t="s">
        <v>112</v>
      </c>
      <c r="G38" s="17">
        <v>42005</v>
      </c>
      <c r="H38" s="17">
        <v>42034</v>
      </c>
      <c r="I38" s="18" t="s">
        <v>113</v>
      </c>
      <c r="J38" s="49">
        <v>8000</v>
      </c>
      <c r="K38" s="18"/>
    </row>
    <row r="39" spans="1:11" x14ac:dyDescent="0.25">
      <c r="A39" s="29"/>
      <c r="B39" s="29"/>
      <c r="C39" s="29"/>
      <c r="D39" s="30"/>
      <c r="E39" s="31" t="str">
        <f>+E30</f>
        <v>Asistencia Técnica PNUD</v>
      </c>
      <c r="F39" s="31"/>
      <c r="G39" s="32"/>
      <c r="H39" s="32"/>
      <c r="I39" s="32"/>
      <c r="J39" s="33">
        <v>18450.650000000001</v>
      </c>
      <c r="K39" s="32"/>
    </row>
    <row r="40" spans="1:11" ht="33.75" x14ac:dyDescent="0.25">
      <c r="A40" s="9" t="s">
        <v>114</v>
      </c>
      <c r="B40" s="9"/>
      <c r="C40" s="9" t="s">
        <v>14</v>
      </c>
      <c r="D40" s="10">
        <v>2.2000000000000002</v>
      </c>
      <c r="E40" s="11" t="s">
        <v>115</v>
      </c>
      <c r="F40" s="11"/>
      <c r="G40" s="12"/>
      <c r="H40" s="12"/>
      <c r="I40" s="12"/>
      <c r="J40" s="13">
        <f>+J41+J48+J47+J54</f>
        <v>76385.509999999995</v>
      </c>
      <c r="K40" s="11"/>
    </row>
    <row r="41" spans="1:11" ht="22.5" x14ac:dyDescent="0.25">
      <c r="A41" s="14" t="s">
        <v>114</v>
      </c>
      <c r="B41" s="14"/>
      <c r="C41" s="14" t="s">
        <v>17</v>
      </c>
      <c r="D41" s="15" t="s">
        <v>116</v>
      </c>
      <c r="E41" s="16" t="s">
        <v>117</v>
      </c>
      <c r="F41" s="16"/>
      <c r="G41" s="18"/>
      <c r="H41" s="18"/>
      <c r="I41" s="18"/>
      <c r="J41" s="19">
        <f>+J42+J43+J44+J45+J16+J46</f>
        <v>38747.25</v>
      </c>
      <c r="K41" s="18"/>
    </row>
    <row r="42" spans="1:11" x14ac:dyDescent="0.25">
      <c r="A42" s="20" t="s">
        <v>114</v>
      </c>
      <c r="B42" s="20" t="s">
        <v>118</v>
      </c>
      <c r="C42" s="20" t="s">
        <v>20</v>
      </c>
      <c r="D42" s="21" t="s">
        <v>119</v>
      </c>
      <c r="E42" s="22" t="s">
        <v>120</v>
      </c>
      <c r="F42" s="22" t="s">
        <v>121</v>
      </c>
      <c r="G42" s="23">
        <v>42005</v>
      </c>
      <c r="H42" s="23">
        <v>42034</v>
      </c>
      <c r="I42" s="24" t="s">
        <v>55</v>
      </c>
      <c r="J42" s="25">
        <f>2000-1183.87</f>
        <v>816.13000000000011</v>
      </c>
      <c r="K42" s="24"/>
    </row>
    <row r="43" spans="1:11" x14ac:dyDescent="0.25">
      <c r="A43" s="20" t="s">
        <v>114</v>
      </c>
      <c r="B43" s="20" t="s">
        <v>118</v>
      </c>
      <c r="C43" s="20" t="s">
        <v>20</v>
      </c>
      <c r="D43" s="21" t="s">
        <v>122</v>
      </c>
      <c r="E43" s="22" t="s">
        <v>123</v>
      </c>
      <c r="F43" s="22" t="s">
        <v>124</v>
      </c>
      <c r="G43" s="23">
        <v>42005</v>
      </c>
      <c r="H43" s="23">
        <v>42034</v>
      </c>
      <c r="I43" s="24" t="s">
        <v>55</v>
      </c>
      <c r="J43" s="25">
        <f>2000-1183.87</f>
        <v>816.13000000000011</v>
      </c>
      <c r="K43" s="50"/>
    </row>
    <row r="44" spans="1:11" x14ac:dyDescent="0.25">
      <c r="A44" s="20" t="s">
        <v>114</v>
      </c>
      <c r="B44" s="20" t="s">
        <v>118</v>
      </c>
      <c r="C44" s="20" t="s">
        <v>20</v>
      </c>
      <c r="D44" s="21" t="s">
        <v>125</v>
      </c>
      <c r="E44" s="22" t="s">
        <v>126</v>
      </c>
      <c r="F44" s="22" t="s">
        <v>99</v>
      </c>
      <c r="G44" s="23">
        <v>42005</v>
      </c>
      <c r="H44" s="23">
        <v>42062</v>
      </c>
      <c r="I44" s="24" t="s">
        <v>127</v>
      </c>
      <c r="J44" s="25">
        <f>9715.24+2367.74+7032.01</f>
        <v>19114.989999999998</v>
      </c>
      <c r="K44" s="24"/>
    </row>
    <row r="45" spans="1:11" x14ac:dyDescent="0.25">
      <c r="A45" s="20" t="s">
        <v>114</v>
      </c>
      <c r="B45" s="20" t="s">
        <v>118</v>
      </c>
      <c r="C45" s="20" t="s">
        <v>20</v>
      </c>
      <c r="D45" s="21" t="s">
        <v>128</v>
      </c>
      <c r="E45" s="22" t="s">
        <v>129</v>
      </c>
      <c r="F45" s="22" t="s">
        <v>130</v>
      </c>
      <c r="G45" s="23">
        <v>42005</v>
      </c>
      <c r="H45" s="23">
        <v>42185</v>
      </c>
      <c r="I45" s="24" t="s">
        <v>55</v>
      </c>
      <c r="J45" s="25"/>
      <c r="K45" s="50">
        <v>4000</v>
      </c>
    </row>
    <row r="46" spans="1:11" ht="22.5" x14ac:dyDescent="0.25">
      <c r="A46" s="20" t="s">
        <v>114</v>
      </c>
      <c r="B46" s="20" t="s">
        <v>131</v>
      </c>
      <c r="C46" s="20" t="s">
        <v>20</v>
      </c>
      <c r="D46" s="21" t="s">
        <v>132</v>
      </c>
      <c r="E46" s="22" t="s">
        <v>133</v>
      </c>
      <c r="F46" s="79" t="s">
        <v>284</v>
      </c>
      <c r="G46" s="80"/>
      <c r="H46" s="80"/>
      <c r="I46" s="47" t="s">
        <v>134</v>
      </c>
      <c r="J46" s="44">
        <f>9000+415.91+584.09</f>
        <v>10000</v>
      </c>
      <c r="K46" s="50"/>
    </row>
    <row r="47" spans="1:11" x14ac:dyDescent="0.25">
      <c r="A47" s="29"/>
      <c r="B47" s="29"/>
      <c r="C47" s="29"/>
      <c r="D47" s="30"/>
      <c r="E47" s="31" t="str">
        <f>+E39</f>
        <v>Asistencia Técnica PNUD</v>
      </c>
      <c r="F47" s="31"/>
      <c r="G47" s="32"/>
      <c r="H47" s="32"/>
      <c r="I47" s="32"/>
      <c r="J47" s="33">
        <f>18450.65/2</f>
        <v>9225.3250000000007</v>
      </c>
      <c r="K47" s="32"/>
    </row>
    <row r="48" spans="1:11" x14ac:dyDescent="0.25">
      <c r="A48" s="14" t="s">
        <v>114</v>
      </c>
      <c r="B48" s="14"/>
      <c r="C48" s="14" t="s">
        <v>17</v>
      </c>
      <c r="D48" s="15" t="s">
        <v>135</v>
      </c>
      <c r="E48" s="16" t="s">
        <v>136</v>
      </c>
      <c r="F48" s="16"/>
      <c r="G48" s="17">
        <f>MIN(G49:G53)</f>
        <v>42005</v>
      </c>
      <c r="H48" s="17">
        <f>MAX(H49:H53)</f>
        <v>42124</v>
      </c>
      <c r="I48" s="18" t="s">
        <v>55</v>
      </c>
      <c r="J48" s="19">
        <f>+J49+J50+J51+J52+J53</f>
        <v>19187.61</v>
      </c>
      <c r="K48" s="18"/>
    </row>
    <row r="49" spans="1:11" x14ac:dyDescent="0.25">
      <c r="A49" s="20" t="s">
        <v>114</v>
      </c>
      <c r="B49" s="20" t="s">
        <v>16</v>
      </c>
      <c r="C49" s="20" t="s">
        <v>25</v>
      </c>
      <c r="D49" s="21" t="s">
        <v>137</v>
      </c>
      <c r="E49" s="22" t="s">
        <v>138</v>
      </c>
      <c r="F49" s="22" t="s">
        <v>80</v>
      </c>
      <c r="G49" s="23">
        <v>42095</v>
      </c>
      <c r="H49" s="23">
        <v>42124</v>
      </c>
      <c r="I49" s="24" t="s">
        <v>55</v>
      </c>
      <c r="J49" s="25">
        <v>5000</v>
      </c>
      <c r="K49" s="36">
        <f>+J49+J52</f>
        <v>5670.02</v>
      </c>
    </row>
    <row r="50" spans="1:11" x14ac:dyDescent="0.25">
      <c r="A50" s="20" t="s">
        <v>114</v>
      </c>
      <c r="B50" s="51" t="s">
        <v>16</v>
      </c>
      <c r="C50" s="51" t="s">
        <v>20</v>
      </c>
      <c r="D50" s="52" t="s">
        <v>139</v>
      </c>
      <c r="E50" s="53" t="s">
        <v>140</v>
      </c>
      <c r="F50" s="53" t="s">
        <v>141</v>
      </c>
      <c r="G50" s="54">
        <v>42036</v>
      </c>
      <c r="H50" s="54">
        <v>42093</v>
      </c>
      <c r="I50" s="55" t="s">
        <v>55</v>
      </c>
      <c r="J50" s="55">
        <v>0</v>
      </c>
      <c r="K50" s="55"/>
    </row>
    <row r="51" spans="1:11" ht="22.5" x14ac:dyDescent="0.25">
      <c r="A51" s="20" t="s">
        <v>114</v>
      </c>
      <c r="B51" s="20" t="s">
        <v>16</v>
      </c>
      <c r="C51" s="20" t="s">
        <v>20</v>
      </c>
      <c r="D51" s="21" t="s">
        <v>142</v>
      </c>
      <c r="E51" s="22" t="s">
        <v>143</v>
      </c>
      <c r="F51" s="22" t="s">
        <v>144</v>
      </c>
      <c r="G51" s="23">
        <v>42005</v>
      </c>
      <c r="H51" s="23">
        <v>42034</v>
      </c>
      <c r="I51" s="24" t="s">
        <v>55</v>
      </c>
      <c r="J51" s="25">
        <v>3517.59</v>
      </c>
      <c r="K51" s="24"/>
    </row>
    <row r="52" spans="1:11" x14ac:dyDescent="0.25">
      <c r="A52" s="20" t="s">
        <v>114</v>
      </c>
      <c r="B52" s="20" t="s">
        <v>16</v>
      </c>
      <c r="C52" s="20" t="s">
        <v>20</v>
      </c>
      <c r="D52" s="21" t="s">
        <v>145</v>
      </c>
      <c r="E52" s="22" t="s">
        <v>146</v>
      </c>
      <c r="F52" s="22" t="s">
        <v>147</v>
      </c>
      <c r="G52" s="23">
        <v>42036</v>
      </c>
      <c r="H52" s="23">
        <v>42093</v>
      </c>
      <c r="I52" s="24" t="s">
        <v>55</v>
      </c>
      <c r="J52" s="25">
        <v>670.02</v>
      </c>
      <c r="K52" s="24"/>
    </row>
    <row r="53" spans="1:11" ht="22.5" x14ac:dyDescent="0.25">
      <c r="A53" s="20" t="s">
        <v>114</v>
      </c>
      <c r="B53" s="37" t="s">
        <v>16</v>
      </c>
      <c r="C53" s="37" t="s">
        <v>20</v>
      </c>
      <c r="D53" s="38" t="s">
        <v>148</v>
      </c>
      <c r="E53" s="39" t="s">
        <v>149</v>
      </c>
      <c r="F53" s="39" t="s">
        <v>150</v>
      </c>
      <c r="G53" s="40">
        <v>42036</v>
      </c>
      <c r="H53" s="40">
        <v>42093</v>
      </c>
      <c r="I53" s="41" t="s">
        <v>55</v>
      </c>
      <c r="J53" s="48">
        <v>10000</v>
      </c>
      <c r="K53" s="41"/>
    </row>
    <row r="54" spans="1:11" x14ac:dyDescent="0.25">
      <c r="A54" s="29"/>
      <c r="B54" s="29"/>
      <c r="C54" s="29"/>
      <c r="D54" s="30"/>
      <c r="E54" s="31" t="str">
        <f>+E47</f>
        <v>Asistencia Técnica PNUD</v>
      </c>
      <c r="F54" s="31"/>
      <c r="G54" s="32"/>
      <c r="H54" s="32"/>
      <c r="I54" s="32"/>
      <c r="J54" s="33">
        <f>18450.65/2</f>
        <v>9225.3250000000007</v>
      </c>
      <c r="K54" s="32"/>
    </row>
    <row r="55" spans="1:11" ht="45" x14ac:dyDescent="0.25">
      <c r="A55" s="9" t="s">
        <v>151</v>
      </c>
      <c r="B55" s="9"/>
      <c r="C55" s="9" t="s">
        <v>14</v>
      </c>
      <c r="D55" s="10">
        <v>2.2999999999999998</v>
      </c>
      <c r="E55" s="11" t="s">
        <v>152</v>
      </c>
      <c r="F55" s="11"/>
      <c r="G55" s="12"/>
      <c r="H55" s="12"/>
      <c r="I55" s="12"/>
      <c r="J55" s="13">
        <f>+J56+J63</f>
        <v>54450.65</v>
      </c>
      <c r="K55" s="11"/>
    </row>
    <row r="56" spans="1:11" x14ac:dyDescent="0.25">
      <c r="A56" s="14" t="s">
        <v>151</v>
      </c>
      <c r="B56" s="14"/>
      <c r="C56" s="14" t="s">
        <v>17</v>
      </c>
      <c r="D56" s="38" t="s">
        <v>153</v>
      </c>
      <c r="E56" s="39" t="s">
        <v>154</v>
      </c>
      <c r="F56" s="39"/>
      <c r="G56" s="40"/>
      <c r="H56" s="40"/>
      <c r="I56" s="41"/>
      <c r="J56" s="78">
        <f>36000</f>
        <v>36000</v>
      </c>
      <c r="K56" s="41"/>
    </row>
    <row r="57" spans="1:11" x14ac:dyDescent="0.25">
      <c r="A57" s="20" t="s">
        <v>151</v>
      </c>
      <c r="B57" s="20" t="s">
        <v>155</v>
      </c>
      <c r="C57" s="20" t="s">
        <v>25</v>
      </c>
      <c r="D57" s="21" t="s">
        <v>156</v>
      </c>
      <c r="E57" s="22" t="s">
        <v>157</v>
      </c>
      <c r="F57" s="22" t="s">
        <v>158</v>
      </c>
      <c r="G57" s="23">
        <v>42005</v>
      </c>
      <c r="H57" s="24" t="s">
        <v>159</v>
      </c>
      <c r="I57" s="24" t="s">
        <v>55</v>
      </c>
      <c r="J57" s="56">
        <f t="shared" ref="J57:J62" si="0">J56/6</f>
        <v>6000</v>
      </c>
      <c r="K57" s="24"/>
    </row>
    <row r="58" spans="1:11" x14ac:dyDescent="0.25">
      <c r="A58" s="20" t="s">
        <v>151</v>
      </c>
      <c r="B58" s="20" t="s">
        <v>155</v>
      </c>
      <c r="C58" s="20" t="s">
        <v>25</v>
      </c>
      <c r="D58" s="21" t="s">
        <v>160</v>
      </c>
      <c r="E58" s="22" t="s">
        <v>161</v>
      </c>
      <c r="F58" s="22" t="s">
        <v>105</v>
      </c>
      <c r="G58" s="23">
        <v>42064</v>
      </c>
      <c r="H58" s="23">
        <v>42093</v>
      </c>
      <c r="I58" s="24" t="s">
        <v>55</v>
      </c>
      <c r="J58" s="56">
        <f t="shared" si="0"/>
        <v>1000</v>
      </c>
      <c r="K58" s="24"/>
    </row>
    <row r="59" spans="1:11" x14ac:dyDescent="0.25">
      <c r="A59" s="20"/>
      <c r="B59" s="20" t="s">
        <v>155</v>
      </c>
      <c r="C59" s="20" t="s">
        <v>25</v>
      </c>
      <c r="D59" s="21" t="s">
        <v>162</v>
      </c>
      <c r="E59" s="22" t="s">
        <v>163</v>
      </c>
      <c r="F59" s="22" t="s">
        <v>105</v>
      </c>
      <c r="G59" s="23">
        <v>42064</v>
      </c>
      <c r="H59" s="23">
        <v>42093</v>
      </c>
      <c r="I59" s="24" t="s">
        <v>55</v>
      </c>
      <c r="J59" s="56">
        <f t="shared" si="0"/>
        <v>166.66666666666666</v>
      </c>
      <c r="K59" s="24"/>
    </row>
    <row r="60" spans="1:11" x14ac:dyDescent="0.25">
      <c r="A60" s="20" t="s">
        <v>151</v>
      </c>
      <c r="B60" s="20" t="s">
        <v>155</v>
      </c>
      <c r="C60" s="20" t="s">
        <v>25</v>
      </c>
      <c r="D60" s="21" t="s">
        <v>164</v>
      </c>
      <c r="E60" s="22" t="s">
        <v>165</v>
      </c>
      <c r="F60" s="22" t="s">
        <v>166</v>
      </c>
      <c r="G60" s="23">
        <v>42095</v>
      </c>
      <c r="H60" s="23">
        <v>42215</v>
      </c>
      <c r="I60" s="24" t="s">
        <v>55</v>
      </c>
      <c r="J60" s="56">
        <f t="shared" si="0"/>
        <v>27.777777777777775</v>
      </c>
      <c r="K60" s="24"/>
    </row>
    <row r="61" spans="1:11" x14ac:dyDescent="0.25">
      <c r="A61" s="20"/>
      <c r="B61" s="20" t="s">
        <v>155</v>
      </c>
      <c r="C61" s="20" t="s">
        <v>25</v>
      </c>
      <c r="D61" s="21" t="s">
        <v>167</v>
      </c>
      <c r="E61" s="22" t="s">
        <v>168</v>
      </c>
      <c r="F61" s="22" t="s">
        <v>105</v>
      </c>
      <c r="G61" s="23">
        <v>42186</v>
      </c>
      <c r="H61" s="23">
        <v>42200</v>
      </c>
      <c r="I61" s="24" t="s">
        <v>55</v>
      </c>
      <c r="J61" s="56">
        <f t="shared" si="0"/>
        <v>4.6296296296296289</v>
      </c>
      <c r="K61" s="24"/>
    </row>
    <row r="62" spans="1:11" x14ac:dyDescent="0.25">
      <c r="A62" s="20" t="s">
        <v>151</v>
      </c>
      <c r="B62" s="20" t="s">
        <v>155</v>
      </c>
      <c r="C62" s="20" t="s">
        <v>25</v>
      </c>
      <c r="D62" s="21" t="s">
        <v>169</v>
      </c>
      <c r="E62" s="22" t="s">
        <v>170</v>
      </c>
      <c r="F62" s="22" t="s">
        <v>105</v>
      </c>
      <c r="G62" s="23">
        <v>42200</v>
      </c>
      <c r="H62" s="23">
        <v>42215</v>
      </c>
      <c r="I62" s="24" t="s">
        <v>55</v>
      </c>
      <c r="J62" s="56">
        <f t="shared" si="0"/>
        <v>0.77160493827160481</v>
      </c>
      <c r="K62" s="24"/>
    </row>
    <row r="63" spans="1:11" x14ac:dyDescent="0.25">
      <c r="A63" s="29"/>
      <c r="B63" s="29"/>
      <c r="C63" s="29"/>
      <c r="D63" s="30"/>
      <c r="E63" s="31" t="str">
        <f>+E54</f>
        <v>Asistencia Técnica PNUD</v>
      </c>
      <c r="F63" s="31"/>
      <c r="G63" s="32"/>
      <c r="H63" s="32"/>
      <c r="I63" s="32"/>
      <c r="J63" s="33">
        <v>18450.650000000001</v>
      </c>
      <c r="K63" s="32"/>
    </row>
    <row r="64" spans="1:11" ht="33.75" x14ac:dyDescent="0.25">
      <c r="A64" s="9" t="s">
        <v>151</v>
      </c>
      <c r="B64" s="9"/>
      <c r="C64" s="9" t="s">
        <v>14</v>
      </c>
      <c r="D64" s="10">
        <v>2.5</v>
      </c>
      <c r="E64" s="11" t="s">
        <v>171</v>
      </c>
      <c r="F64" s="11"/>
      <c r="G64" s="12"/>
      <c r="H64" s="12"/>
      <c r="I64" s="12"/>
      <c r="J64" s="13">
        <f>+J65+J71</f>
        <v>59550.39</v>
      </c>
      <c r="K64" s="11"/>
    </row>
    <row r="65" spans="1:11" x14ac:dyDescent="0.25">
      <c r="A65" s="14" t="s">
        <v>151</v>
      </c>
      <c r="B65" s="14" t="s">
        <v>172</v>
      </c>
      <c r="C65" s="14" t="s">
        <v>17</v>
      </c>
      <c r="D65" s="15" t="s">
        <v>173</v>
      </c>
      <c r="E65" s="16" t="s">
        <v>174</v>
      </c>
      <c r="F65" s="16"/>
      <c r="G65" s="18"/>
      <c r="H65" s="18"/>
      <c r="I65" s="18" t="s">
        <v>55</v>
      </c>
      <c r="J65" s="49">
        <f>+J66+J67+J68+J69+J70</f>
        <v>51585.86</v>
      </c>
      <c r="K65" s="18"/>
    </row>
    <row r="66" spans="1:11" x14ac:dyDescent="0.25">
      <c r="A66" s="20" t="s">
        <v>13</v>
      </c>
      <c r="B66" s="37" t="s">
        <v>172</v>
      </c>
      <c r="C66" s="37" t="s">
        <v>20</v>
      </c>
      <c r="D66" s="38" t="s">
        <v>175</v>
      </c>
      <c r="E66" s="39" t="s">
        <v>176</v>
      </c>
      <c r="F66" s="39" t="s">
        <v>177</v>
      </c>
      <c r="G66" s="40">
        <v>42005</v>
      </c>
      <c r="H66" s="40">
        <v>42185</v>
      </c>
      <c r="I66" s="41" t="s">
        <v>55</v>
      </c>
      <c r="J66" s="57">
        <f>25000-856.77-140.04</f>
        <v>24003.19</v>
      </c>
      <c r="K66" s="41"/>
    </row>
    <row r="67" spans="1:11" x14ac:dyDescent="0.25">
      <c r="A67" s="20"/>
      <c r="B67" s="20" t="s">
        <v>172</v>
      </c>
      <c r="C67" s="20" t="s">
        <v>20</v>
      </c>
      <c r="D67" s="21" t="s">
        <v>178</v>
      </c>
      <c r="E67" s="22" t="s">
        <v>179</v>
      </c>
      <c r="F67" s="22" t="s">
        <v>180</v>
      </c>
      <c r="G67" s="23">
        <v>42005</v>
      </c>
      <c r="H67" s="23" t="s">
        <v>159</v>
      </c>
      <c r="I67" s="24" t="s">
        <v>55</v>
      </c>
      <c r="J67" s="56">
        <v>2584.09</v>
      </c>
      <c r="K67" s="24"/>
    </row>
    <row r="68" spans="1:11" x14ac:dyDescent="0.25">
      <c r="A68" s="20" t="s">
        <v>151</v>
      </c>
      <c r="B68" s="20" t="s">
        <v>172</v>
      </c>
      <c r="C68" s="20" t="s">
        <v>20</v>
      </c>
      <c r="D68" s="21" t="s">
        <v>181</v>
      </c>
      <c r="E68" s="22" t="s">
        <v>182</v>
      </c>
      <c r="F68" s="22" t="s">
        <v>183</v>
      </c>
      <c r="G68" s="23">
        <v>42005</v>
      </c>
      <c r="H68" s="23" t="s">
        <v>159</v>
      </c>
      <c r="I68" s="24" t="s">
        <v>55</v>
      </c>
      <c r="J68" s="56">
        <v>8000</v>
      </c>
      <c r="K68" s="24"/>
    </row>
    <row r="69" spans="1:11" ht="22.5" x14ac:dyDescent="0.25">
      <c r="A69" s="20" t="s">
        <v>151</v>
      </c>
      <c r="B69" s="20" t="s">
        <v>172</v>
      </c>
      <c r="C69" s="20" t="s">
        <v>20</v>
      </c>
      <c r="D69" s="21" t="s">
        <v>184</v>
      </c>
      <c r="E69" s="22" t="s">
        <v>185</v>
      </c>
      <c r="F69" s="22" t="s">
        <v>186</v>
      </c>
      <c r="G69" s="23">
        <v>42005</v>
      </c>
      <c r="H69" s="23">
        <v>42093</v>
      </c>
      <c r="I69" s="24" t="s">
        <v>55</v>
      </c>
      <c r="J69" s="56">
        <v>6000</v>
      </c>
      <c r="K69" s="24"/>
    </row>
    <row r="70" spans="1:11" ht="22.5" x14ac:dyDescent="0.25">
      <c r="A70" s="20" t="s">
        <v>13</v>
      </c>
      <c r="B70" s="20" t="s">
        <v>172</v>
      </c>
      <c r="C70" s="20" t="s">
        <v>20</v>
      </c>
      <c r="D70" s="21" t="s">
        <v>187</v>
      </c>
      <c r="E70" s="22" t="s">
        <v>188</v>
      </c>
      <c r="F70" s="22" t="s">
        <v>189</v>
      </c>
      <c r="G70" s="23">
        <v>42036</v>
      </c>
      <c r="H70" s="23">
        <v>42124</v>
      </c>
      <c r="I70" s="24" t="s">
        <v>55</v>
      </c>
      <c r="J70" s="56">
        <f>10000+858.54+140.04</f>
        <v>10998.580000000002</v>
      </c>
      <c r="K70" s="24"/>
    </row>
    <row r="71" spans="1:11" x14ac:dyDescent="0.25">
      <c r="A71" s="29"/>
      <c r="B71" s="29"/>
      <c r="C71" s="29"/>
      <c r="D71" s="30"/>
      <c r="E71" s="31" t="str">
        <f>+E63</f>
        <v>Asistencia Técnica PNUD</v>
      </c>
      <c r="F71" s="31"/>
      <c r="G71" s="32"/>
      <c r="H71" s="32"/>
      <c r="I71" s="32"/>
      <c r="J71" s="33">
        <v>7964.53</v>
      </c>
      <c r="K71" s="32"/>
    </row>
    <row r="72" spans="1:11" ht="45" x14ac:dyDescent="0.25">
      <c r="A72" s="5"/>
      <c r="B72" s="5"/>
      <c r="C72" s="6" t="s">
        <v>11</v>
      </c>
      <c r="D72" s="7">
        <v>3</v>
      </c>
      <c r="E72" s="6" t="s">
        <v>190</v>
      </c>
      <c r="F72" s="6"/>
      <c r="G72" s="6"/>
      <c r="H72" s="6"/>
      <c r="I72" s="6"/>
      <c r="J72" s="8">
        <f>+J73+J83+J85+J97</f>
        <v>160731.79</v>
      </c>
      <c r="K72" s="6"/>
    </row>
    <row r="73" spans="1:11" ht="33.75" x14ac:dyDescent="0.25">
      <c r="A73" s="9" t="s">
        <v>13</v>
      </c>
      <c r="B73" s="9"/>
      <c r="C73" s="9" t="s">
        <v>14</v>
      </c>
      <c r="D73" s="10">
        <v>3.1</v>
      </c>
      <c r="E73" s="11" t="s">
        <v>191</v>
      </c>
      <c r="F73" s="11"/>
      <c r="G73" s="12"/>
      <c r="H73" s="12"/>
      <c r="I73" s="12"/>
      <c r="J73" s="13">
        <f>+J74+J78+J77+J82</f>
        <v>58048.65</v>
      </c>
      <c r="K73" s="11"/>
    </row>
    <row r="74" spans="1:11" x14ac:dyDescent="0.25">
      <c r="A74" s="14" t="s">
        <v>151</v>
      </c>
      <c r="B74" s="14" t="s">
        <v>155</v>
      </c>
      <c r="C74" s="14" t="s">
        <v>17</v>
      </c>
      <c r="D74" s="15" t="s">
        <v>192</v>
      </c>
      <c r="E74" s="16" t="s">
        <v>193</v>
      </c>
      <c r="F74" s="16"/>
      <c r="G74" s="17">
        <f>MIN(G75:G76)</f>
        <v>42005</v>
      </c>
      <c r="H74" s="17">
        <f>MAX(H75:H76)</f>
        <v>42215</v>
      </c>
      <c r="I74" s="18" t="s">
        <v>55</v>
      </c>
      <c r="J74" s="58">
        <f>+J75+J76</f>
        <v>25494.89</v>
      </c>
      <c r="K74" s="18"/>
    </row>
    <row r="75" spans="1:11" x14ac:dyDescent="0.25">
      <c r="A75" s="20" t="s">
        <v>151</v>
      </c>
      <c r="B75" s="20" t="s">
        <v>155</v>
      </c>
      <c r="C75" s="20" t="s">
        <v>20</v>
      </c>
      <c r="D75" s="21" t="s">
        <v>194</v>
      </c>
      <c r="E75" s="59" t="s">
        <v>195</v>
      </c>
      <c r="F75" s="22" t="s">
        <v>166</v>
      </c>
      <c r="G75" s="23">
        <v>42095</v>
      </c>
      <c r="H75" s="23">
        <v>42215</v>
      </c>
      <c r="I75" s="24" t="s">
        <v>55</v>
      </c>
      <c r="J75" s="44">
        <v>9000</v>
      </c>
      <c r="K75" s="24"/>
    </row>
    <row r="76" spans="1:11" x14ac:dyDescent="0.25">
      <c r="A76" s="20" t="s">
        <v>151</v>
      </c>
      <c r="B76" s="20" t="s">
        <v>155</v>
      </c>
      <c r="C76" s="20" t="s">
        <v>20</v>
      </c>
      <c r="D76" s="21" t="s">
        <v>196</v>
      </c>
      <c r="E76" s="59" t="s">
        <v>197</v>
      </c>
      <c r="F76" s="59" t="s">
        <v>198</v>
      </c>
      <c r="G76" s="23">
        <v>42005</v>
      </c>
      <c r="H76" s="23">
        <v>42215</v>
      </c>
      <c r="I76" s="24" t="s">
        <v>55</v>
      </c>
      <c r="J76" s="25">
        <v>16494.89</v>
      </c>
      <c r="K76" s="24"/>
    </row>
    <row r="77" spans="1:11" x14ac:dyDescent="0.25">
      <c r="A77" s="29"/>
      <c r="B77" s="29"/>
      <c r="C77" s="29"/>
      <c r="D77" s="30"/>
      <c r="E77" s="31" t="str">
        <f>+E71</f>
        <v>Asistencia Técnica PNUD</v>
      </c>
      <c r="F77" s="31"/>
      <c r="G77" s="32"/>
      <c r="H77" s="32"/>
      <c r="I77" s="32"/>
      <c r="J77" s="33">
        <f>28823.49-5000.01</f>
        <v>23823.480000000003</v>
      </c>
      <c r="K77" s="32"/>
    </row>
    <row r="78" spans="1:11" ht="22.5" x14ac:dyDescent="0.25">
      <c r="A78" s="14" t="s">
        <v>35</v>
      </c>
      <c r="B78" s="14"/>
      <c r="C78" s="14" t="s">
        <v>17</v>
      </c>
      <c r="D78" s="15" t="s">
        <v>199</v>
      </c>
      <c r="E78" s="16" t="s">
        <v>200</v>
      </c>
      <c r="F78" s="16"/>
      <c r="G78" s="17">
        <f>MIN(G79:G81)</f>
        <v>42005</v>
      </c>
      <c r="H78" s="17">
        <f>MAX(H79:H81)</f>
        <v>42058</v>
      </c>
      <c r="I78" s="18" t="s">
        <v>201</v>
      </c>
      <c r="J78" s="19">
        <f>+J79+J80+J81</f>
        <v>3730.2799999999997</v>
      </c>
      <c r="K78" s="18"/>
    </row>
    <row r="79" spans="1:11" x14ac:dyDescent="0.25">
      <c r="A79" s="60" t="s">
        <v>35</v>
      </c>
      <c r="B79" s="60" t="s">
        <v>39</v>
      </c>
      <c r="C79" s="20" t="s">
        <v>20</v>
      </c>
      <c r="D79" s="61" t="s">
        <v>202</v>
      </c>
      <c r="E79" s="26" t="s">
        <v>203</v>
      </c>
      <c r="F79" s="26" t="s">
        <v>204</v>
      </c>
      <c r="G79" s="62">
        <v>42005</v>
      </c>
      <c r="H79" s="62">
        <v>42033</v>
      </c>
      <c r="I79" s="27" t="s">
        <v>201</v>
      </c>
      <c r="J79" s="28">
        <v>1392.6</v>
      </c>
      <c r="K79" s="27"/>
    </row>
    <row r="80" spans="1:11" x14ac:dyDescent="0.25">
      <c r="A80" s="60" t="s">
        <v>35</v>
      </c>
      <c r="B80" s="60" t="s">
        <v>39</v>
      </c>
      <c r="C80" s="20" t="s">
        <v>20</v>
      </c>
      <c r="D80" s="61" t="s">
        <v>205</v>
      </c>
      <c r="E80" s="26" t="s">
        <v>206</v>
      </c>
      <c r="F80" s="26" t="s">
        <v>204</v>
      </c>
      <c r="G80" s="62">
        <v>42005</v>
      </c>
      <c r="H80" s="62">
        <v>42033</v>
      </c>
      <c r="I80" s="27" t="s">
        <v>201</v>
      </c>
      <c r="J80" s="28">
        <v>1118.52</v>
      </c>
      <c r="K80" s="27"/>
    </row>
    <row r="81" spans="1:11" x14ac:dyDescent="0.25">
      <c r="A81" s="60" t="s">
        <v>35</v>
      </c>
      <c r="B81" s="60" t="s">
        <v>39</v>
      </c>
      <c r="C81" s="20" t="s">
        <v>20</v>
      </c>
      <c r="D81" s="61" t="s">
        <v>207</v>
      </c>
      <c r="E81" s="26" t="s">
        <v>208</v>
      </c>
      <c r="F81" s="26" t="s">
        <v>204</v>
      </c>
      <c r="G81" s="62">
        <v>42005</v>
      </c>
      <c r="H81" s="62">
        <v>42058</v>
      </c>
      <c r="I81" s="27" t="s">
        <v>201</v>
      </c>
      <c r="J81" s="28">
        <v>1219.1600000000001</v>
      </c>
      <c r="K81" s="27"/>
    </row>
    <row r="82" spans="1:11" x14ac:dyDescent="0.25">
      <c r="A82" s="29"/>
      <c r="B82" s="29"/>
      <c r="C82" s="29"/>
      <c r="D82" s="30"/>
      <c r="E82" s="31" t="str">
        <f>+E71</f>
        <v>Asistencia Técnica PNUD</v>
      </c>
      <c r="F82" s="31"/>
      <c r="G82" s="32"/>
      <c r="H82" s="32"/>
      <c r="I82" s="32"/>
      <c r="J82" s="33">
        <v>5000</v>
      </c>
      <c r="K82" s="32"/>
    </row>
    <row r="83" spans="1:11" ht="45" x14ac:dyDescent="0.25">
      <c r="A83" s="9" t="s">
        <v>13</v>
      </c>
      <c r="B83" s="9"/>
      <c r="C83" s="9" t="s">
        <v>14</v>
      </c>
      <c r="D83" s="10">
        <v>3.2</v>
      </c>
      <c r="E83" s="11" t="s">
        <v>209</v>
      </c>
      <c r="F83" s="11"/>
      <c r="G83" s="12"/>
      <c r="H83" s="12"/>
      <c r="I83" s="12"/>
      <c r="J83" s="13">
        <f>+J84</f>
        <v>0</v>
      </c>
      <c r="K83" s="11"/>
    </row>
    <row r="84" spans="1:11" ht="22.5" x14ac:dyDescent="0.25">
      <c r="A84" s="14" t="s">
        <v>13</v>
      </c>
      <c r="B84" s="14" t="s">
        <v>16</v>
      </c>
      <c r="C84" s="14" t="s">
        <v>17</v>
      </c>
      <c r="D84" s="15" t="s">
        <v>210</v>
      </c>
      <c r="E84" s="16" t="s">
        <v>211</v>
      </c>
      <c r="F84" s="16" t="s">
        <v>212</v>
      </c>
      <c r="G84" s="18">
        <v>42064</v>
      </c>
      <c r="H84" s="18">
        <v>42093</v>
      </c>
      <c r="I84" s="18" t="s">
        <v>55</v>
      </c>
      <c r="J84" s="58"/>
      <c r="K84" s="18" t="s">
        <v>213</v>
      </c>
    </row>
    <row r="85" spans="1:11" ht="22.5" x14ac:dyDescent="0.25">
      <c r="A85" s="9" t="s">
        <v>214</v>
      </c>
      <c r="B85" s="9"/>
      <c r="C85" s="9" t="s">
        <v>14</v>
      </c>
      <c r="D85" s="10">
        <v>3.3</v>
      </c>
      <c r="E85" s="11" t="s">
        <v>215</v>
      </c>
      <c r="F85" s="11"/>
      <c r="G85" s="12"/>
      <c r="H85" s="12"/>
      <c r="I85" s="12"/>
      <c r="J85" s="63">
        <f>+J86+J92+J96</f>
        <v>60125.599999999999</v>
      </c>
      <c r="K85" s="11"/>
    </row>
    <row r="86" spans="1:11" ht="22.5" x14ac:dyDescent="0.25">
      <c r="A86" s="14" t="s">
        <v>214</v>
      </c>
      <c r="B86" s="14" t="s">
        <v>16</v>
      </c>
      <c r="C86" s="14" t="s">
        <v>17</v>
      </c>
      <c r="D86" s="15" t="s">
        <v>216</v>
      </c>
      <c r="E86" s="16" t="s">
        <v>217</v>
      </c>
      <c r="F86" s="16"/>
      <c r="G86" s="18"/>
      <c r="H86" s="18"/>
      <c r="I86" s="18" t="s">
        <v>55</v>
      </c>
      <c r="J86" s="34">
        <f>+J87+J88+J89+J90+J91</f>
        <v>26500</v>
      </c>
      <c r="K86" s="18"/>
    </row>
    <row r="87" spans="1:11" ht="33.75" x14ac:dyDescent="0.25">
      <c r="A87" s="60" t="s">
        <v>214</v>
      </c>
      <c r="B87" s="60" t="s">
        <v>16</v>
      </c>
      <c r="C87" s="20" t="s">
        <v>20</v>
      </c>
      <c r="D87" s="61" t="s">
        <v>218</v>
      </c>
      <c r="E87" s="26" t="s">
        <v>219</v>
      </c>
      <c r="F87" s="26" t="s">
        <v>220</v>
      </c>
      <c r="G87" s="23">
        <v>42036</v>
      </c>
      <c r="H87" s="23">
        <v>42185</v>
      </c>
      <c r="I87" s="27" t="s">
        <v>221</v>
      </c>
      <c r="J87" s="28">
        <v>2000</v>
      </c>
      <c r="K87" s="27"/>
    </row>
    <row r="88" spans="1:11" ht="33.75" x14ac:dyDescent="0.25">
      <c r="A88" s="60" t="s">
        <v>214</v>
      </c>
      <c r="B88" s="60" t="s">
        <v>16</v>
      </c>
      <c r="C88" s="20" t="s">
        <v>20</v>
      </c>
      <c r="D88" s="61" t="s">
        <v>222</v>
      </c>
      <c r="E88" s="26" t="s">
        <v>223</v>
      </c>
      <c r="F88" s="26" t="s">
        <v>224</v>
      </c>
      <c r="G88" s="23">
        <v>42036</v>
      </c>
      <c r="H88" s="23">
        <v>42154</v>
      </c>
      <c r="I88" s="27" t="s">
        <v>221</v>
      </c>
      <c r="J88" s="28">
        <v>7500</v>
      </c>
      <c r="K88" s="27"/>
    </row>
    <row r="89" spans="1:11" x14ac:dyDescent="0.25">
      <c r="A89" s="60" t="s">
        <v>214</v>
      </c>
      <c r="B89" s="37" t="s">
        <v>16</v>
      </c>
      <c r="C89" s="37" t="s">
        <v>20</v>
      </c>
      <c r="D89" s="38" t="s">
        <v>225</v>
      </c>
      <c r="E89" s="39" t="s">
        <v>226</v>
      </c>
      <c r="F89" s="39" t="s">
        <v>227</v>
      </c>
      <c r="G89" s="40">
        <v>42036</v>
      </c>
      <c r="H89" s="40">
        <v>42154</v>
      </c>
      <c r="I89" s="41" t="s">
        <v>221</v>
      </c>
      <c r="J89" s="48">
        <v>4000</v>
      </c>
      <c r="K89" s="41"/>
    </row>
    <row r="90" spans="1:11" ht="33.75" x14ac:dyDescent="0.25">
      <c r="A90" s="60" t="s">
        <v>214</v>
      </c>
      <c r="B90" s="60" t="s">
        <v>39</v>
      </c>
      <c r="C90" s="20" t="s">
        <v>25</v>
      </c>
      <c r="D90" s="61" t="s">
        <v>228</v>
      </c>
      <c r="E90" s="26" t="s">
        <v>229</v>
      </c>
      <c r="F90" s="26" t="s">
        <v>230</v>
      </c>
      <c r="G90" s="23">
        <v>42064</v>
      </c>
      <c r="H90" s="23">
        <v>42185</v>
      </c>
      <c r="I90" s="27" t="s">
        <v>231</v>
      </c>
      <c r="J90" s="28">
        <v>5000</v>
      </c>
      <c r="K90" s="27"/>
    </row>
    <row r="91" spans="1:11" x14ac:dyDescent="0.25">
      <c r="A91" s="60" t="s">
        <v>214</v>
      </c>
      <c r="B91" s="60" t="s">
        <v>39</v>
      </c>
      <c r="C91" s="20" t="s">
        <v>25</v>
      </c>
      <c r="D91" s="61" t="s">
        <v>232</v>
      </c>
      <c r="E91" s="26" t="s">
        <v>233</v>
      </c>
      <c r="F91" s="26" t="s">
        <v>234</v>
      </c>
      <c r="G91" s="23">
        <v>42064</v>
      </c>
      <c r="H91" s="23">
        <v>42185</v>
      </c>
      <c r="I91" s="27" t="s">
        <v>55</v>
      </c>
      <c r="J91" s="28">
        <v>8000</v>
      </c>
      <c r="K91" s="27"/>
    </row>
    <row r="92" spans="1:11" x14ac:dyDescent="0.25">
      <c r="A92" s="14" t="s">
        <v>214</v>
      </c>
      <c r="B92" s="14" t="s">
        <v>16</v>
      </c>
      <c r="C92" s="14" t="s">
        <v>17</v>
      </c>
      <c r="D92" s="15" t="s">
        <v>235</v>
      </c>
      <c r="E92" s="16" t="s">
        <v>236</v>
      </c>
      <c r="F92" s="16"/>
      <c r="G92" s="17">
        <f>MIN(G93:G95)</f>
        <v>42036</v>
      </c>
      <c r="H92" s="17">
        <f>MAX(H93:H95)</f>
        <v>42185</v>
      </c>
      <c r="I92" s="18" t="s">
        <v>237</v>
      </c>
      <c r="J92" s="49">
        <f>+J93+J94+J95</f>
        <v>10000</v>
      </c>
      <c r="K92" s="18"/>
    </row>
    <row r="93" spans="1:11" ht="67.5" customHeight="1" x14ac:dyDescent="0.25">
      <c r="A93" s="60" t="s">
        <v>214</v>
      </c>
      <c r="B93" s="60" t="s">
        <v>16</v>
      </c>
      <c r="C93" s="20" t="s">
        <v>25</v>
      </c>
      <c r="D93" s="61" t="s">
        <v>238</v>
      </c>
      <c r="E93" s="26" t="s">
        <v>239</v>
      </c>
      <c r="F93" s="26" t="s">
        <v>240</v>
      </c>
      <c r="G93" s="23">
        <v>42125</v>
      </c>
      <c r="H93" s="23">
        <v>42154</v>
      </c>
      <c r="I93" s="27" t="s">
        <v>237</v>
      </c>
      <c r="J93" s="28">
        <v>3250</v>
      </c>
      <c r="K93" s="27"/>
    </row>
    <row r="94" spans="1:11" ht="33.75" x14ac:dyDescent="0.25">
      <c r="A94" s="60" t="s">
        <v>214</v>
      </c>
      <c r="B94" s="60" t="s">
        <v>16</v>
      </c>
      <c r="C94" s="20" t="s">
        <v>25</v>
      </c>
      <c r="D94" s="61" t="s">
        <v>241</v>
      </c>
      <c r="E94" s="26" t="s">
        <v>242</v>
      </c>
      <c r="F94" s="26" t="s">
        <v>243</v>
      </c>
      <c r="G94" s="23">
        <v>42156</v>
      </c>
      <c r="H94" s="23">
        <v>42185</v>
      </c>
      <c r="I94" s="27" t="s">
        <v>237</v>
      </c>
      <c r="J94" s="28">
        <v>3500</v>
      </c>
      <c r="K94" s="27"/>
    </row>
    <row r="95" spans="1:11" x14ac:dyDescent="0.25">
      <c r="A95" s="60" t="s">
        <v>214</v>
      </c>
      <c r="B95" s="60" t="s">
        <v>16</v>
      </c>
      <c r="C95" s="20" t="s">
        <v>25</v>
      </c>
      <c r="D95" s="61" t="s">
        <v>244</v>
      </c>
      <c r="E95" s="26" t="s">
        <v>245</v>
      </c>
      <c r="F95" s="22" t="s">
        <v>246</v>
      </c>
      <c r="G95" s="23">
        <v>42036</v>
      </c>
      <c r="H95" s="23">
        <v>42185</v>
      </c>
      <c r="I95" s="27" t="s">
        <v>237</v>
      </c>
      <c r="J95" s="28">
        <v>3250</v>
      </c>
      <c r="K95" s="27"/>
    </row>
    <row r="96" spans="1:11" x14ac:dyDescent="0.25">
      <c r="A96" s="29"/>
      <c r="B96" s="29"/>
      <c r="C96" s="29"/>
      <c r="D96" s="30"/>
      <c r="E96" s="31" t="str">
        <f>+E82</f>
        <v>Asistencia Técnica PNUD</v>
      </c>
      <c r="F96" s="31"/>
      <c r="G96" s="32"/>
      <c r="H96" s="32"/>
      <c r="I96" s="32"/>
      <c r="J96" s="33">
        <v>23625.599999999999</v>
      </c>
      <c r="K96" s="32"/>
    </row>
    <row r="97" spans="1:11" ht="22.5" x14ac:dyDescent="0.25">
      <c r="A97" s="9" t="s">
        <v>13</v>
      </c>
      <c r="B97" s="9"/>
      <c r="C97" s="9" t="s">
        <v>14</v>
      </c>
      <c r="D97" s="10">
        <v>3.4</v>
      </c>
      <c r="E97" s="11" t="s">
        <v>247</v>
      </c>
      <c r="F97" s="11"/>
      <c r="G97" s="12"/>
      <c r="H97" s="12"/>
      <c r="I97" s="12"/>
      <c r="J97" s="13">
        <f>+J98+J102+J101+J108</f>
        <v>42557.540000000008</v>
      </c>
      <c r="K97" s="11"/>
    </row>
    <row r="98" spans="1:11" x14ac:dyDescent="0.25">
      <c r="A98" s="14" t="s">
        <v>13</v>
      </c>
      <c r="B98" s="14"/>
      <c r="C98" s="14" t="s">
        <v>17</v>
      </c>
      <c r="D98" s="15" t="s">
        <v>248</v>
      </c>
      <c r="E98" s="16" t="s">
        <v>249</v>
      </c>
      <c r="F98" s="16"/>
      <c r="G98" s="18"/>
      <c r="H98" s="18"/>
      <c r="I98" s="18" t="s">
        <v>55</v>
      </c>
      <c r="J98" s="19">
        <f>+J99+J100</f>
        <v>7000</v>
      </c>
      <c r="K98" s="18"/>
    </row>
    <row r="99" spans="1:11" x14ac:dyDescent="0.25">
      <c r="A99" s="20"/>
      <c r="B99" s="37" t="s">
        <v>39</v>
      </c>
      <c r="C99" s="37" t="s">
        <v>20</v>
      </c>
      <c r="D99" s="38" t="s">
        <v>250</v>
      </c>
      <c r="E99" s="39" t="s">
        <v>251</v>
      </c>
      <c r="F99" s="39" t="s">
        <v>252</v>
      </c>
      <c r="G99" s="40">
        <v>42005</v>
      </c>
      <c r="H99" s="40">
        <v>42185</v>
      </c>
      <c r="I99" s="41" t="s">
        <v>55</v>
      </c>
      <c r="J99" s="48">
        <v>2000</v>
      </c>
      <c r="K99" s="39"/>
    </row>
    <row r="100" spans="1:11" x14ac:dyDescent="0.25">
      <c r="A100" s="20" t="s">
        <v>13</v>
      </c>
      <c r="B100" s="37" t="s">
        <v>39</v>
      </c>
      <c r="C100" s="37" t="s">
        <v>25</v>
      </c>
      <c r="D100" s="38" t="s">
        <v>253</v>
      </c>
      <c r="E100" s="39" t="s">
        <v>254</v>
      </c>
      <c r="F100" s="39" t="s">
        <v>255</v>
      </c>
      <c r="G100" s="40">
        <v>42095</v>
      </c>
      <c r="H100" s="40">
        <v>42124</v>
      </c>
      <c r="I100" s="41" t="s">
        <v>55</v>
      </c>
      <c r="J100" s="48">
        <v>5000</v>
      </c>
      <c r="K100" s="39"/>
    </row>
    <row r="101" spans="1:11" x14ac:dyDescent="0.25">
      <c r="A101" s="29"/>
      <c r="B101" s="29"/>
      <c r="C101" s="29"/>
      <c r="D101" s="30"/>
      <c r="E101" s="31" t="str">
        <f>+E96</f>
        <v>Asistencia Técnica PNUD</v>
      </c>
      <c r="F101" s="31"/>
      <c r="G101" s="32"/>
      <c r="H101" s="32"/>
      <c r="I101" s="32"/>
      <c r="J101" s="33">
        <f>18557.54/2</f>
        <v>9278.77</v>
      </c>
      <c r="K101" s="32"/>
    </row>
    <row r="102" spans="1:11" x14ac:dyDescent="0.25">
      <c r="A102" s="14" t="s">
        <v>13</v>
      </c>
      <c r="B102" s="14" t="s">
        <v>16</v>
      </c>
      <c r="C102" s="14" t="s">
        <v>17</v>
      </c>
      <c r="D102" s="15" t="s">
        <v>256</v>
      </c>
      <c r="E102" s="16" t="s">
        <v>257</v>
      </c>
      <c r="F102" s="16"/>
      <c r="G102" s="18"/>
      <c r="H102" s="18"/>
      <c r="I102" s="18" t="s">
        <v>237</v>
      </c>
      <c r="J102" s="49">
        <f>SUM(J103:J107)</f>
        <v>17000</v>
      </c>
      <c r="K102" s="18"/>
    </row>
    <row r="103" spans="1:11" ht="22.5" x14ac:dyDescent="0.25">
      <c r="A103" s="20" t="s">
        <v>13</v>
      </c>
      <c r="B103" s="20" t="s">
        <v>16</v>
      </c>
      <c r="C103" s="20" t="s">
        <v>20</v>
      </c>
      <c r="D103" s="21" t="s">
        <v>258</v>
      </c>
      <c r="E103" s="64" t="s">
        <v>259</v>
      </c>
      <c r="F103" s="64" t="s">
        <v>260</v>
      </c>
      <c r="G103" s="23">
        <v>42125</v>
      </c>
      <c r="H103" s="23">
        <v>42154</v>
      </c>
      <c r="I103" s="65" t="s">
        <v>237</v>
      </c>
      <c r="J103" s="66">
        <v>2500</v>
      </c>
      <c r="K103" s="67"/>
    </row>
    <row r="104" spans="1:11" ht="22.5" x14ac:dyDescent="0.25">
      <c r="A104" s="20" t="s">
        <v>13</v>
      </c>
      <c r="B104" s="20" t="s">
        <v>16</v>
      </c>
      <c r="C104" s="20" t="s">
        <v>25</v>
      </c>
      <c r="D104" s="21" t="s">
        <v>261</v>
      </c>
      <c r="E104" s="22" t="s">
        <v>262</v>
      </c>
      <c r="F104" s="22" t="s">
        <v>263</v>
      </c>
      <c r="G104" s="23">
        <v>42156</v>
      </c>
      <c r="H104" s="23">
        <v>42185</v>
      </c>
      <c r="I104" s="65" t="s">
        <v>237</v>
      </c>
      <c r="J104" s="68">
        <v>3000</v>
      </c>
      <c r="K104" s="24">
        <v>3000</v>
      </c>
    </row>
    <row r="105" spans="1:11" x14ac:dyDescent="0.25">
      <c r="A105" s="20" t="s">
        <v>13</v>
      </c>
      <c r="B105" s="20" t="s">
        <v>16</v>
      </c>
      <c r="C105" s="20" t="s">
        <v>25</v>
      </c>
      <c r="D105" s="21" t="s">
        <v>264</v>
      </c>
      <c r="E105" s="22" t="s">
        <v>265</v>
      </c>
      <c r="F105" s="22" t="s">
        <v>266</v>
      </c>
      <c r="G105" s="23">
        <v>42095</v>
      </c>
      <c r="H105" s="23">
        <v>42124</v>
      </c>
      <c r="I105" s="65" t="s">
        <v>237</v>
      </c>
      <c r="J105" s="68">
        <v>1500</v>
      </c>
      <c r="K105" s="24"/>
    </row>
    <row r="106" spans="1:11" ht="22.5" x14ac:dyDescent="0.25">
      <c r="A106" s="20" t="s">
        <v>13</v>
      </c>
      <c r="B106" s="20" t="s">
        <v>16</v>
      </c>
      <c r="C106" s="20" t="s">
        <v>25</v>
      </c>
      <c r="D106" s="21" t="s">
        <v>267</v>
      </c>
      <c r="E106" s="22" t="s">
        <v>268</v>
      </c>
      <c r="F106" s="22" t="s">
        <v>269</v>
      </c>
      <c r="G106" s="23">
        <v>42064</v>
      </c>
      <c r="H106" s="23">
        <v>42093</v>
      </c>
      <c r="I106" s="65" t="s">
        <v>237</v>
      </c>
      <c r="J106" s="68">
        <v>1500</v>
      </c>
      <c r="K106" s="24"/>
    </row>
    <row r="107" spans="1:11" x14ac:dyDescent="0.25">
      <c r="A107" s="20" t="s">
        <v>13</v>
      </c>
      <c r="B107" s="20" t="s">
        <v>16</v>
      </c>
      <c r="C107" s="20" t="s">
        <v>25</v>
      </c>
      <c r="D107" s="21" t="s">
        <v>270</v>
      </c>
      <c r="E107" s="22" t="s">
        <v>271</v>
      </c>
      <c r="F107" s="22" t="s">
        <v>246</v>
      </c>
      <c r="G107" s="23">
        <v>42036</v>
      </c>
      <c r="H107" s="23">
        <v>42185</v>
      </c>
      <c r="I107" s="65" t="s">
        <v>237</v>
      </c>
      <c r="J107" s="68">
        <v>8500</v>
      </c>
      <c r="K107" s="24"/>
    </row>
    <row r="108" spans="1:11" x14ac:dyDescent="0.25">
      <c r="A108" s="29"/>
      <c r="B108" s="29"/>
      <c r="C108" s="29"/>
      <c r="D108" s="30"/>
      <c r="E108" s="31" t="str">
        <f>+E101</f>
        <v>Asistencia Técnica PNUD</v>
      </c>
      <c r="F108" s="31"/>
      <c r="G108" s="32"/>
      <c r="H108" s="32"/>
      <c r="I108" s="32"/>
      <c r="J108" s="33">
        <f>+J101</f>
        <v>9278.77</v>
      </c>
      <c r="K108" s="46"/>
    </row>
    <row r="109" spans="1:11" ht="22.5" x14ac:dyDescent="0.25">
      <c r="A109" s="5"/>
      <c r="B109" s="5"/>
      <c r="C109" s="6" t="s">
        <v>14</v>
      </c>
      <c r="D109" s="7">
        <v>4</v>
      </c>
      <c r="E109" s="6" t="s">
        <v>272</v>
      </c>
      <c r="F109" s="6"/>
      <c r="G109" s="6"/>
      <c r="H109" s="6"/>
      <c r="I109" s="6"/>
      <c r="J109" s="8">
        <f>+J110+J111+J112+J113+J114+J115</f>
        <v>71264.179999999993</v>
      </c>
      <c r="K109" s="6"/>
    </row>
    <row r="110" spans="1:11" x14ac:dyDescent="0.25">
      <c r="A110" s="20"/>
      <c r="B110" s="20"/>
      <c r="C110" s="20" t="s">
        <v>17</v>
      </c>
      <c r="D110" s="21">
        <v>4.0999999999999996</v>
      </c>
      <c r="E110" s="22" t="s">
        <v>273</v>
      </c>
      <c r="F110" s="22"/>
      <c r="G110" s="24"/>
      <c r="H110" s="24"/>
      <c r="I110" s="24" t="s">
        <v>55</v>
      </c>
      <c r="J110" s="25">
        <v>8500</v>
      </c>
      <c r="K110" s="69"/>
    </row>
    <row r="111" spans="1:11" x14ac:dyDescent="0.25">
      <c r="A111" s="20"/>
      <c r="B111" s="20"/>
      <c r="C111" s="20" t="s">
        <v>17</v>
      </c>
      <c r="D111" s="21">
        <v>4.2</v>
      </c>
      <c r="E111" s="22" t="s">
        <v>274</v>
      </c>
      <c r="F111" s="22"/>
      <c r="G111" s="24"/>
      <c r="H111" s="24"/>
      <c r="I111" s="24" t="s">
        <v>55</v>
      </c>
      <c r="J111" s="25">
        <v>5000</v>
      </c>
      <c r="K111" s="69"/>
    </row>
    <row r="112" spans="1:11" x14ac:dyDescent="0.25">
      <c r="A112" s="20"/>
      <c r="B112" s="20"/>
      <c r="C112" s="20" t="s">
        <v>17</v>
      </c>
      <c r="D112" s="21">
        <v>4.3</v>
      </c>
      <c r="E112" s="22" t="s">
        <v>275</v>
      </c>
      <c r="F112" s="22"/>
      <c r="G112" s="24"/>
      <c r="H112" s="24"/>
      <c r="I112" s="24" t="s">
        <v>55</v>
      </c>
      <c r="J112" s="25">
        <v>25200</v>
      </c>
      <c r="K112" s="69"/>
    </row>
    <row r="113" spans="1:11" x14ac:dyDescent="0.25">
      <c r="A113" s="20"/>
      <c r="B113" s="20"/>
      <c r="C113" s="20" t="s">
        <v>17</v>
      </c>
      <c r="D113" s="21">
        <v>4.4000000000000004</v>
      </c>
      <c r="E113" s="70" t="s">
        <v>276</v>
      </c>
      <c r="F113" s="70"/>
      <c r="G113" s="24"/>
      <c r="H113" s="24"/>
      <c r="I113" s="24" t="s">
        <v>55</v>
      </c>
      <c r="J113" s="25">
        <v>8750</v>
      </c>
      <c r="K113" s="69"/>
    </row>
    <row r="114" spans="1:11" x14ac:dyDescent="0.25">
      <c r="A114" s="20"/>
      <c r="B114" s="20"/>
      <c r="C114" s="20" t="s">
        <v>17</v>
      </c>
      <c r="D114" s="21">
        <v>4.5</v>
      </c>
      <c r="E114" s="22" t="s">
        <v>277</v>
      </c>
      <c r="F114" s="22"/>
      <c r="G114" s="24"/>
      <c r="H114" s="24"/>
      <c r="I114" s="24" t="s">
        <v>55</v>
      </c>
      <c r="J114" s="25">
        <v>17814.18</v>
      </c>
      <c r="K114" s="69"/>
    </row>
    <row r="115" spans="1:11" x14ac:dyDescent="0.25">
      <c r="A115" s="20"/>
      <c r="B115" s="20"/>
      <c r="C115" s="20" t="s">
        <v>17</v>
      </c>
      <c r="D115" s="21">
        <v>4.5999999999999996</v>
      </c>
      <c r="E115" s="22" t="s">
        <v>278</v>
      </c>
      <c r="F115" s="22"/>
      <c r="G115" s="24"/>
      <c r="H115" s="24"/>
      <c r="I115" s="24" t="s">
        <v>55</v>
      </c>
      <c r="J115" s="25">
        <v>6000</v>
      </c>
      <c r="K115" s="69"/>
    </row>
    <row r="116" spans="1:11" x14ac:dyDescent="0.25">
      <c r="A116" s="20"/>
      <c r="B116" s="20"/>
      <c r="C116" s="20"/>
      <c r="D116" s="21">
        <v>4.7</v>
      </c>
      <c r="E116" s="22" t="s">
        <v>285</v>
      </c>
      <c r="F116" s="22"/>
      <c r="G116" s="24"/>
      <c r="H116" s="24"/>
      <c r="I116" s="24">
        <v>11888</v>
      </c>
      <c r="J116" s="71">
        <v>56258.95</v>
      </c>
      <c r="K116" s="25"/>
    </row>
    <row r="117" spans="1:11" x14ac:dyDescent="0.25">
      <c r="A117" s="20"/>
      <c r="B117" s="20"/>
      <c r="C117" s="20"/>
      <c r="D117" s="21">
        <v>4.8</v>
      </c>
      <c r="E117" s="22" t="s">
        <v>279</v>
      </c>
      <c r="F117" s="22"/>
      <c r="G117" s="24"/>
      <c r="H117" s="24"/>
      <c r="I117" s="24">
        <v>11888</v>
      </c>
      <c r="J117" s="71">
        <v>3938.13</v>
      </c>
      <c r="K117" s="25"/>
    </row>
    <row r="118" spans="1:11" x14ac:dyDescent="0.25">
      <c r="A118" s="20"/>
      <c r="B118" s="20"/>
      <c r="C118" s="20"/>
      <c r="D118" s="21"/>
      <c r="E118" s="22"/>
      <c r="F118" s="72" t="s">
        <v>280</v>
      </c>
      <c r="G118" s="73"/>
      <c r="H118" s="73"/>
      <c r="I118" s="73" t="s">
        <v>281</v>
      </c>
      <c r="J118" s="74">
        <f>+J109+J72+J31+J2</f>
        <v>611648.4540319012</v>
      </c>
      <c r="K118" s="75"/>
    </row>
    <row r="119" spans="1:11" x14ac:dyDescent="0.25">
      <c r="A119" s="20"/>
      <c r="B119" s="20"/>
      <c r="C119" s="20"/>
      <c r="D119" s="21"/>
      <c r="E119" s="22"/>
      <c r="F119" s="72" t="s">
        <v>279</v>
      </c>
      <c r="G119" s="73"/>
      <c r="H119" s="73"/>
      <c r="I119" s="73" t="s">
        <v>279</v>
      </c>
      <c r="J119" s="76">
        <f>+J118*7/100</f>
        <v>42815.391782233084</v>
      </c>
      <c r="K119" s="75"/>
    </row>
    <row r="120" spans="1:11" x14ac:dyDescent="0.25">
      <c r="A120" s="20"/>
      <c r="B120" s="20"/>
      <c r="C120" s="20"/>
      <c r="D120" s="21"/>
      <c r="E120" s="22"/>
      <c r="F120" s="72" t="s">
        <v>282</v>
      </c>
      <c r="G120" s="73"/>
      <c r="H120" s="73"/>
      <c r="I120" s="73" t="s">
        <v>283</v>
      </c>
      <c r="J120" s="77">
        <f>+J118+J119+J116+J117</f>
        <v>714660.92581413419</v>
      </c>
      <c r="K120" s="75"/>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Draft</DocumentStatus>
    <DocCoverageEndDate xmlns="d9cf0e28-81d2-4dc7-8b10-820d80ed680d" xsi:nil="true"/>
    <FunctionalArea xmlns="d9cf0e28-81d2-4dc7-8b10-820d80ed680d">Programme and Project</FunctionalArea>
    <FileNameDescription xmlns="d9cf0e28-81d2-4dc7-8b10-820d80ed680d" xsi:nil="true"/>
    <ProjectNumber xmlns="d9cf0e28-81d2-4dc7-8b10-820d80ed680d">00061249</ProjectNumber>
    <DocumentType xmlns="d9cf0e28-81d2-4dc7-8b10-820d80ed680d">Budget</DocumentType>
    <Language xmlns="d9cf0e28-81d2-4dc7-8b10-820d80ed680d">Spanish</Language>
    <AuthorName xmlns="d9cf0e28-81d2-4dc7-8b10-820d80ed680d">UNDP</AuthorName>
    <DocumentCategory xmlns="d9cf0e28-81d2-4dc7-8b10-820d80ed680d">Project</DocumentCategory>
    <OperatingUnit xmlns="d9cf0e28-81d2-4dc7-8b10-820d80ed680d">PER</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 xsi:nil="true"/>
    <FileClassificationMode xmlns="d9cf0e28-81d2-4dc7-8b10-820d80ed680d">Public</FileClassificationMode>
    <OutputNumber xmlns="d9cf0e28-81d2-4dc7-8b10-820d80ed680d">81963</OutputNumber>
  </documentManagement>
</p:properties>
</file>

<file path=customXml/item2.xml><?xml version="1.0" encoding="utf-8"?>
<ct:contentTypeSchema xmlns:ct="http://schemas.microsoft.com/office/2006/metadata/contentType" xmlns:ma="http://schemas.microsoft.com/office/2006/metadata/properties/metaAttributes" ct:_="" ma:_="" ma:contentTypeName="UNDP Programme Document" ma:contentTypeID="0x010100F075C04BA242A84ABD3293E3AD35CDA400AB50428DC784B44FAACCAA5FAE40C0590045B5E632B552204ABF0E616DD66BDA0F" ma:contentTypeVersion="68" ma:contentTypeDescription="" ma:contentTypeScope="" ma:versionID="98a2a926c0ddbb94e71f9f6a9ecbb44b">
  <xsd:schema xmlns:xsd="http://www.w3.org/2001/XMLSchema" xmlns:xs="http://www.w3.org/2001/XMLSchema" xmlns:p="http://schemas.microsoft.com/office/2006/metadata/properties" xmlns:ns1="http://schemas.microsoft.com/sharepoint/v3" xmlns:ns2="http://schemas.microsoft.com/sharepoint/v3/fields" xmlns:ns3="1ed4137b-41b2-488b-8250-6d369ec27664" xmlns:ns4="f1161f5b-24a3-4c2d-bc81-44cb9325e8ee" targetNamespace="http://schemas.microsoft.com/office/2006/metadata/properties" ma:root="true" ma:fieldsID="5f047298656ed9b1950efe6f2c9bc131" ns1:_="" ns2:_="" ns3:_="" ns4:_="">
    <xsd:import namespace="http://schemas.microsoft.com/sharepoint/v3"/>
    <xsd:import namespace="http://schemas.microsoft.com/sharepoint/v3/fields"/>
    <xsd:import namespace="1ed4137b-41b2-488b-8250-6d369ec27664"/>
    <xsd:import namespace="f1161f5b-24a3-4c2d-bc81-44cb9325e8ee"/>
    <xsd:element name="properties">
      <xsd:complexType>
        <xsd:sequence>
          <xsd:element name="documentManagement">
            <xsd:complexType>
              <xsd:all>
                <xsd:element ref="ns3:UndpClassificationLevel" minOccurs="0"/>
                <xsd:element ref="ns4:UNDPPOPPFunctionalArea" minOccurs="0"/>
                <xsd:element ref="ns3:UndpProjectNo"/>
                <xsd:element ref="ns4:Outcome1" minOccurs="0"/>
                <xsd:element ref="ns3:UndpDocStatus" minOccurs="0"/>
                <xsd:element ref="ns3:UndpOUCode" minOccurs="0"/>
                <xsd:element ref="ns3:UndpDocFormat" minOccurs="0"/>
                <xsd:element ref="ns3:UndpDocID" minOccurs="0"/>
                <xsd:element ref="ns4:PDC_x0020_Document_x0020_Category" minOccurs="0"/>
                <xsd:element ref="ns4:UNDPPublishedDate" minOccurs="0"/>
                <xsd:element ref="ns4:UNDPSummary" minOccurs="0"/>
                <xsd:element ref="ns3:TaxCatchAll" minOccurs="0"/>
                <xsd:element ref="ns3:TaxCatchAllLabel" minOccurs="0"/>
                <xsd:element ref="ns3:UndpDocTypeMMTaxHTField0" minOccurs="0"/>
                <xsd:element ref="ns3:UNDPCountryTaxHTField0" minOccurs="0"/>
                <xsd:element ref="ns3:UNDPDocumentCategoryTaxHTField0" minOccurs="0"/>
                <xsd:element ref="ns3:b6db62fdefd74bd188b0c1cc54de5bcf" minOccurs="0"/>
                <xsd:element ref="ns3:UN_x0020_LanguagesTaxHTField0" minOccurs="0"/>
                <xsd:element ref="ns3:c4e2ab2cc9354bbf9064eeb465a566ea" minOccurs="0"/>
                <xsd:element ref="ns3:UNDPFocusAreasTaxHTField0" minOccurs="0"/>
                <xsd:element ref="ns4:o4086b1782a74105bb5269035bccc8e9" minOccurs="0"/>
                <xsd:element ref="ns4:Project_x0020_Number" minOccurs="0"/>
                <xsd:element ref="ns4:idff2b682fce4d0680503cd9036a3260" minOccurs="0"/>
                <xsd:element ref="ns3:UndpIsTemplate" minOccurs="0"/>
                <xsd:element ref="ns4:gc6531b704974d528487414686b72f6f" minOccurs="0"/>
                <xsd:element ref="ns4:Project_x0020_Manager" minOccurs="0"/>
                <xsd:element ref="ns2:_Publisher" minOccurs="0"/>
                <xsd:element ref="ns4:_dlc_DocId" minOccurs="0"/>
                <xsd:element ref="ns4:_dlc_DocIdUrl" minOccurs="0"/>
                <xsd:element ref="ns4:_dlc_DocIdPersistId" minOccurs="0"/>
                <xsd:element ref="ns4:Document_x0020_Coverage_x0020_Period_x0020_Start_x0020_Date" minOccurs="0"/>
                <xsd:element ref="ns4:Document_x0020_Coverage_x0020_Period_x0020_End_x0020_Date"/>
                <xsd:element ref="ns1:RatedBy" minOccurs="0"/>
                <xsd:element ref="ns1:Ratings" minOccurs="0"/>
                <xsd:element ref="ns1:LikesCount" minOccurs="0"/>
                <xsd:element ref="ns1:Liked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atedBy" ma:index="52" nillable="true" ma:displayName="Rated By" ma:description="Users rated the item." ma:hidden="true" ma:list="UserInfo" ma:internalName="Rat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atings" ma:index="53" nillable="true" ma:displayName="User ratings" ma:description="User ratings for the item" ma:hidden="true" ma:internalName="Ratings">
      <xsd:simpleType>
        <xsd:restriction base="dms:Note"/>
      </xsd:simpleType>
    </xsd:element>
    <xsd:element name="LikesCount" ma:index="54" nillable="true" ma:displayName="Number of Likes" ma:internalName="LikesCount">
      <xsd:simpleType>
        <xsd:restriction base="dms:Unknown"/>
      </xsd:simpleType>
    </xsd:element>
    <xsd:element name="LikedBy" ma:index="55" nillable="true" ma:displayName="Liked By" ma:hidden="true" ma:list="UserInfo" ma:internalName="Lik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Publisher" ma:index="46" nillable="true" ma:displayName="Publisher" ma:description="The person who published the document" ma:hidden="true" ma:internalName="_Publisher"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d4137b-41b2-488b-8250-6d369ec27664" elementFormDefault="qualified">
    <xsd:import namespace="http://schemas.microsoft.com/office/2006/documentManagement/types"/>
    <xsd:import namespace="http://schemas.microsoft.com/office/infopath/2007/PartnerControls"/>
    <xsd:element name="UndpClassificationLevel" ma:index="4" nillable="true" ma:displayName="Classification Level" ma:default="Internal Use Only" ma:description="re: UNDP Information Classification &amp; Handling Standard" ma:format="Dropdown" ma:internalName="UndpClassificationLevel">
      <xsd:simpleType>
        <xsd:restriction base="dms:Choice">
          <xsd:enumeration value="Internal Use Only"/>
          <xsd:enumeration value="Confidential"/>
          <xsd:enumeration value="Highly Confidential"/>
          <xsd:enumeration value="Public"/>
        </xsd:restriction>
      </xsd:simpleType>
    </xsd:element>
    <xsd:element name="UndpProjectNo" ma:index="8" ma:displayName="Project No" ma:description="If applicable, the Atlas Project Number that this document relates to." ma:internalName="UndpProjectNo" ma:readOnly="false">
      <xsd:simpleType>
        <xsd:restriction base="dms:Text">
          <xsd:maxLength value="12"/>
        </xsd:restriction>
      </xsd:simpleType>
    </xsd:element>
    <xsd:element name="UndpDocStatus" ma:index="10" nillable="true" ma:displayName="Document Status" ma:default="Draft" ma:description="The status of the document" ma:format="Dropdown" ma:internalName="UndpDocStatus">
      <xsd:simpleType>
        <xsd:restriction base="dms:Choice">
          <xsd:enumeration value="Draft"/>
          <xsd:enumeration value="Reviewed"/>
          <xsd:enumeration value="Approved"/>
          <xsd:enumeration value="Not Approved"/>
          <xsd:enumeration value="Final"/>
          <xsd:enumeration value="Expired"/>
        </xsd:restriction>
      </xsd:simpleType>
    </xsd:element>
    <xsd:element name="UndpOUCode" ma:index="11" nillable="true" ma:displayName="Unit Code" ma:description="The Atlas Unit Code of the authoring Unit" ma:format="Dropdown" ma:internalName="UndpOUCode">
      <xsd:simpleType>
        <xsd:restriction base="dms:Choice">
          <xsd:enumeration value="ABW"/>
          <xsd:enumeration value="AFG"/>
          <xsd:enumeration value="AGO"/>
          <xsd:enumeration value="AIA"/>
          <xsd:enumeration value="ALB"/>
          <xsd:enumeration value="ANT"/>
          <xsd:enumeration value="ARE"/>
          <xsd:enumeration value="ARG"/>
          <xsd:enumeration value="ARM"/>
          <xsd:enumeration value="ATG"/>
          <xsd:enumeration value="AZE"/>
          <xsd:enumeration value="BDI"/>
          <xsd:enumeration value="BEN"/>
          <xsd:enumeration value="BFA"/>
          <xsd:enumeration value="BGD"/>
          <xsd:enumeration value="BGR"/>
          <xsd:enumeration value="BHR"/>
          <xsd:enumeration value="BHS"/>
          <xsd:enumeration value="BIH"/>
          <xsd:enumeration value="BLR"/>
          <xsd:enumeration value="BLZ"/>
          <xsd:enumeration value="BMU"/>
          <xsd:enumeration value="BOL"/>
          <xsd:enumeration value="BRA"/>
          <xsd:enumeration value="BRB"/>
          <xsd:enumeration value="BRC"/>
          <xsd:enumeration value="BTN"/>
          <xsd:enumeration value="BWA"/>
          <xsd:enumeration value="CAF"/>
          <xsd:enumeration value="CHL"/>
          <xsd:enumeration value="CHN"/>
          <xsd:enumeration value="CIV"/>
          <xsd:enumeration value="CMR"/>
          <xsd:enumeration value="COD"/>
          <xsd:enumeration value="COG"/>
          <xsd:enumeration value="COK"/>
          <xsd:enumeration value="COL"/>
          <xsd:enumeration value="COM"/>
          <xsd:enumeration value="CPV"/>
          <xsd:enumeration value="CRC"/>
          <xsd:enumeration value="CRI"/>
          <xsd:enumeration value="CUB"/>
          <xsd:enumeration value="CUR"/>
          <xsd:enumeration value="CYM"/>
          <xsd:enumeration value="CYP"/>
          <xsd:enumeration value="DJI"/>
          <xsd:enumeration value="DMA"/>
          <xsd:enumeration value="DOM"/>
          <xsd:enumeration value="DZA"/>
          <xsd:enumeration value="ECU"/>
          <xsd:enumeration value="EGY"/>
          <xsd:enumeration value="ERI"/>
          <xsd:enumeration value="ETH"/>
          <xsd:enumeration value="FJI"/>
          <xsd:enumeration value="FSM"/>
          <xsd:enumeration value="GAB"/>
          <xsd:enumeration value="GEO"/>
          <xsd:enumeration value="GHA"/>
          <xsd:enumeration value="GIN"/>
          <xsd:enumeration value="GMB"/>
          <xsd:enumeration value="GNB"/>
          <xsd:enumeration value="GNQ"/>
          <xsd:enumeration value="GRD"/>
          <xsd:enumeration value="GTM"/>
          <xsd:enumeration value="GUY"/>
          <xsd:enumeration value="HND"/>
          <xsd:enumeration value="HRV"/>
          <xsd:enumeration value="HTI"/>
          <xsd:enumeration value="IDN"/>
          <xsd:enumeration value="IND"/>
          <xsd:enumeration value="IRN"/>
          <xsd:enumeration value="IRQ"/>
          <xsd:enumeration value="JAM"/>
          <xsd:enumeration value="JOR"/>
          <xsd:enumeration value="KAZ"/>
          <xsd:enumeration value="KEN"/>
          <xsd:enumeration value="KGZ"/>
          <xsd:enumeration value="KHM"/>
          <xsd:enumeration value="KIR"/>
          <xsd:enumeration value="KNA"/>
          <xsd:enumeration value="KOR"/>
          <xsd:enumeration value="KOS"/>
          <xsd:enumeration value="KWT"/>
          <xsd:enumeration value="LAO"/>
          <xsd:enumeration value="LBN"/>
          <xsd:enumeration value="LBR"/>
          <xsd:enumeration value="LBY"/>
          <xsd:enumeration value="LCA"/>
          <xsd:enumeration value="LKA"/>
          <xsd:enumeration value="LSO"/>
          <xsd:enumeration value="LTU"/>
          <xsd:enumeration value="LVA"/>
          <xsd:enumeration value="MAR"/>
          <xsd:enumeration value="MDA"/>
          <xsd:enumeration value="MDG"/>
          <xsd:enumeration value="MDV"/>
          <xsd:enumeration value="MEX"/>
          <xsd:enumeration value="MHL"/>
          <xsd:enumeration value="MKD"/>
          <xsd:enumeration value="MLI"/>
          <xsd:enumeration value="MMR"/>
          <xsd:enumeration value="MNE"/>
          <xsd:enumeration value="MNG"/>
          <xsd:enumeration value="MOZ"/>
          <xsd:enumeration value="MRT"/>
          <xsd:enumeration value="MSR"/>
          <xsd:enumeration value="MUS"/>
          <xsd:enumeration value="MWI"/>
          <xsd:enumeration value="MYS"/>
          <xsd:enumeration value="NAM"/>
          <xsd:enumeration value="NER"/>
          <xsd:enumeration value="NGA"/>
          <xsd:enumeration value="NIC"/>
          <xsd:enumeration value="NIU"/>
          <xsd:enumeration value="NPL"/>
          <xsd:enumeration value="NRU"/>
          <xsd:enumeration value="PAK"/>
          <xsd:enumeration value="PAL"/>
          <xsd:enumeration value="PAN"/>
          <xsd:enumeration value="PER"/>
          <xsd:enumeration value="PHL"/>
          <xsd:enumeration value="PLW"/>
          <xsd:enumeration value="PNG"/>
          <xsd:enumeration value="POL"/>
          <xsd:enumeration value="PRK"/>
          <xsd:enumeration value="PRY"/>
          <xsd:enumeration value="PSC"/>
          <xsd:enumeration value="QAT"/>
          <xsd:enumeration value="R11"/>
          <xsd:enumeration value="R12"/>
          <xsd:enumeration value="R44"/>
          <xsd:enumeration value="R45"/>
          <xsd:enumeration value="R46"/>
          <xsd:enumeration value="R47"/>
          <xsd:enumeration value="RJB"/>
          <xsd:enumeration value="ROU"/>
          <xsd:enumeration value="RUS"/>
          <xsd:enumeration value="RWA"/>
          <xsd:enumeration value="SAU"/>
          <xsd:enumeration value="SDN"/>
          <xsd:enumeration value="SEN"/>
          <xsd:enumeration value="SLB"/>
          <xsd:enumeration value="SLE"/>
          <xsd:enumeration value="SLV"/>
          <xsd:enumeration value="SOM"/>
          <xsd:enumeration value="SRB"/>
          <xsd:enumeration value="SSD"/>
          <xsd:enumeration value="STP"/>
          <xsd:enumeration value="SUR"/>
          <xsd:enumeration value="SVK"/>
          <xsd:enumeration value="SWZ"/>
          <xsd:enumeration value="SYC"/>
          <xsd:enumeration value="SYR"/>
          <xsd:enumeration value="TCA"/>
          <xsd:enumeration value="TCD"/>
          <xsd:enumeration value="TGO"/>
          <xsd:enumeration value="THA"/>
          <xsd:enumeration value="TJK"/>
          <xsd:enumeration value="TKL"/>
          <xsd:enumeration value="TKM"/>
          <xsd:enumeration value="TLS"/>
          <xsd:enumeration value="TON"/>
          <xsd:enumeration value="TTO"/>
          <xsd:enumeration value="TUN"/>
          <xsd:enumeration value="TUR"/>
          <xsd:enumeration value="TUV"/>
          <xsd:enumeration value="TZA"/>
          <xsd:enumeration value="UGA"/>
          <xsd:enumeration value="UKR"/>
          <xsd:enumeration value="UNV"/>
          <xsd:enumeration value="URY"/>
          <xsd:enumeration value="UZB"/>
          <xsd:enumeration value="VCT"/>
          <xsd:enumeration value="VEN"/>
          <xsd:enumeration value="VGB"/>
          <xsd:enumeration value="VNM"/>
          <xsd:enumeration value="VUT"/>
          <xsd:enumeration value="WSM"/>
          <xsd:enumeration value="YEM"/>
          <xsd:enumeration value="ZAF"/>
          <xsd:enumeration value="ZMB"/>
          <xsd:enumeration value="ZWE"/>
          <xsd:enumeration value="H01"/>
          <xsd:enumeration value="H02"/>
          <xsd:enumeration value="H03"/>
          <xsd:enumeration value="H04"/>
          <xsd:enumeration value="H05"/>
          <xsd:enumeration value="H10"/>
          <xsd:enumeration value="H11"/>
          <xsd:enumeration value="H13"/>
          <xsd:enumeration value="H13"/>
          <xsd:enumeration value="H14"/>
          <xsd:enumeration value="H15"/>
          <xsd:enumeration value="H17"/>
          <xsd:enumeration value="H18"/>
          <xsd:enumeration value="H19"/>
          <xsd:enumeration value="H20"/>
          <xsd:enumeration value="H21"/>
          <xsd:enumeration value="H22"/>
          <xsd:enumeration value="H23"/>
          <xsd:enumeration value="H24"/>
          <xsd:enumeration value="H25"/>
          <xsd:enumeration value="H26"/>
          <xsd:enumeration value="H27"/>
          <xsd:enumeration value="H28"/>
          <xsd:enumeration value="H30"/>
          <xsd:enumeration value="H31"/>
          <xsd:enumeration value="H35"/>
          <xsd:enumeration value="H42"/>
          <xsd:enumeration value="H43"/>
          <xsd:enumeration value="H45"/>
          <xsd:enumeration value="H46"/>
          <xsd:enumeration value="H48"/>
          <xsd:enumeration value="H49"/>
          <xsd:enumeration value="H51"/>
          <xsd:enumeration value="H54"/>
          <xsd:enumeration value="H56"/>
          <xsd:enumeration value="H57"/>
          <xsd:enumeration value="H58"/>
          <xsd:enumeration value="H59"/>
          <xsd:enumeration value="H61"/>
          <xsd:enumeration value="H62"/>
          <xsd:enumeration value="H70"/>
          <xsd:enumeration value="H71"/>
        </xsd:restriction>
      </xsd:simpleType>
    </xsd:element>
    <xsd:element name="UndpDocFormat" ma:index="12" nillable="true" ma:displayName="Document Medium" ma:description="The medium/format from which this document originated (i.e. Fax, Paper, eDocument etc.)" ma:format="Dropdown" ma:internalName="UndpDocFormat">
      <xsd:simpleType>
        <xsd:restriction base="dms:Choice">
          <xsd:enumeration value="E-Document"/>
          <xsd:enumeration value="Letter/Paper"/>
          <xsd:enumeration value="E-Mail"/>
          <xsd:enumeration value="Fax/Telecopy"/>
          <xsd:enumeration value="Audio"/>
          <xsd:enumeration value="Database"/>
          <xsd:enumeration value="Image/Picture"/>
          <xsd:enumeration value="Instant Message"/>
          <xsd:enumeration value="Social Media"/>
        </xsd:restriction>
      </xsd:simpleType>
    </xsd:element>
    <xsd:element name="UndpDocID" ma:index="14" nillable="true" ma:displayName="Doc ID" ma:description="The Unique ID number for this document. Reserve for System Use." ma:internalName="UndpDocID">
      <xsd:simpleType>
        <xsd:restriction base="dms:Text">
          <xsd:maxLength value="35"/>
        </xsd:restriction>
      </xsd:simpleType>
    </xsd:element>
    <xsd:element name="TaxCatchAll" ma:index="23" nillable="true" ma:displayName="Taxonomy Catch All Column" ma:hidden="true" ma:list="{ebf97bad-dcbe-4f0d-9a23-b800605d6ac9}" ma:internalName="TaxCatchAll" ma:showField="CatchAllData"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TaxCatchAllLabel" ma:index="24" nillable="true" ma:displayName="Taxonomy Catch All Column1" ma:hidden="true" ma:list="{ebf97bad-dcbe-4f0d-9a23-b800605d6ac9}" ma:internalName="TaxCatchAllLabel" ma:readOnly="true" ma:showField="CatchAllDataLabel"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UndpDocTypeMMTaxHTField0" ma:index="25" nillable="true" ma:taxonomy="true" ma:internalName="UndpDocTypeMMTaxHTField0" ma:taxonomyFieldName="UndpDocTypeMM" ma:displayName="Document Type" ma:readOnly="false" ma:default="" ma:fieldId="{ef94467a-fb76-4b42-91a0-5b5bdb6c8d34}" ma:sspId="28e6c43a-9e99-4bdd-9574-a0fa4ea3b61e" ma:termSetId="78839492-c939-4403-a05a-dae1049eff08" ma:anchorId="00000000-0000-0000-0000-000000000000" ma:open="false" ma:isKeyword="false">
      <xsd:complexType>
        <xsd:sequence>
          <xsd:element ref="pc:Terms" minOccurs="0" maxOccurs="1"/>
        </xsd:sequence>
      </xsd:complexType>
    </xsd:element>
    <xsd:element name="UNDPCountryTaxHTField0" ma:index="27" nillable="true" ma:taxonomy="true" ma:internalName="UNDPCountryTaxHTField0" ma:taxonomyFieldName="UNDPCountry" ma:displayName="Applies To Unit/Office/Country" ma:default="" ma:fieldId="{81e4cc14-7d66-47aa-92fc-e5e3ceab8cf9}" ma:taxonomyMulti="true" ma:sspId="28e6c43a-9e99-4bdd-9574-a0fa4ea3b61e" ma:termSetId="4c1519d5-5462-432c-ac69-cbad312f38bc" ma:anchorId="00000000-0000-0000-0000-000000000000" ma:open="false" ma:isKeyword="false">
      <xsd:complexType>
        <xsd:sequence>
          <xsd:element ref="pc:Terms" minOccurs="0" maxOccurs="1"/>
        </xsd:sequence>
      </xsd:complexType>
    </xsd:element>
    <xsd:element name="UNDPDocumentCategoryTaxHTField0" ma:index="30" nillable="true" ma:taxonomy="true" ma:internalName="UNDPDocumentCategoryTaxHTField0" ma:taxonomyFieldName="UNDPDocumentCategory" ma:displayName="Document Category" ma:readOnly="false" ma:default="" ma:fieldId="{30683383-b7b1-438d-8f61-9bf6b516a9e8}" ma:sspId="28e6c43a-9e99-4bdd-9574-a0fa4ea3b61e" ma:termSetId="353ae5a2-1c9c-42f6-bb56-cf3ba72fb601" ma:anchorId="00000000-0000-0000-0000-000000000000" ma:open="false" ma:isKeyword="false">
      <xsd:complexType>
        <xsd:sequence>
          <xsd:element ref="pc:Terms" minOccurs="0" maxOccurs="1"/>
        </xsd:sequence>
      </xsd:complexType>
    </xsd:element>
    <xsd:element name="b6db62fdefd74bd188b0c1cc54de5bcf" ma:index="32" nillable="true" ma:taxonomy="true" ma:internalName="b6db62fdefd74bd188b0c1cc54de5bcf" ma:taxonomyFieldName="UndpUnitMM" ma:displayName="Responsible Unit/Office" ma:readOnly="false" ma:default="" ma:fieldId="{b6db62fd-efd7-4bd1-88b0-c1cc54de5bcf}" ma:taxonomyMulti="true" ma:sspId="28e6c43a-9e99-4bdd-9574-a0fa4ea3b61e" ma:termSetId="41041907-3ad1-4549-b766-200fd229bd1c" ma:anchorId="00000000-0000-0000-0000-000000000000" ma:open="false" ma:isKeyword="false">
      <xsd:complexType>
        <xsd:sequence>
          <xsd:element ref="pc:Terms" minOccurs="0" maxOccurs="1"/>
        </xsd:sequence>
      </xsd:complexType>
    </xsd:element>
    <xsd:element name="UN_x0020_LanguagesTaxHTField0" ma:index="33" nillable="true" ma:taxonomy="true" ma:internalName="UN_x0020_LanguagesTaxHTField0" ma:taxonomyFieldName="UN_x0020_Languages" ma:displayName="UN Languages" ma:readOnly="false" ma:default="1;#English|7f98b732-4b5b-4b70-ba90-a0eff09b5d2d" ma:fieldId="{41a2b052-e54a-4bfe-83da-6da45935c81e}" ma:sspId="28e6c43a-9e99-4bdd-9574-a0fa4ea3b61e" ma:termSetId="b4046108-c9b1-4d97-ad16-d3846fb24317" ma:anchorId="45d05d46-9bc9-40df-8618-9658690cf41e" ma:open="false" ma:isKeyword="false">
      <xsd:complexType>
        <xsd:sequence>
          <xsd:element ref="pc:Terms" minOccurs="0" maxOccurs="1"/>
        </xsd:sequence>
      </xsd:complexType>
    </xsd:element>
    <xsd:element name="c4e2ab2cc9354bbf9064eeb465a566ea" ma:index="34" nillable="true" ma:taxonomy="true" ma:internalName="c4e2ab2cc9354bbf9064eeb465a566ea" ma:taxonomyFieldName="eRegFilingCodeMM" ma:displayName="eFiling Code" ma:readOnly="false" ma:default="" ma:fieldId="{c4e2ab2c-c935-4bbf-9064-eeb465a566ea}" ma:sspId="28e6c43a-9e99-4bdd-9574-a0fa4ea3b61e" ma:termSetId="1b29302a-a790-4a29-9296-98192bc3cc74" ma:anchorId="ccbed235-bdac-448a-ab80-b4bb62a8ac5c" ma:open="false" ma:isKeyword="false">
      <xsd:complexType>
        <xsd:sequence>
          <xsd:element ref="pc:Terms" minOccurs="0" maxOccurs="1"/>
        </xsd:sequence>
      </xsd:complexType>
    </xsd:element>
    <xsd:element name="UNDPFocusAreasTaxHTField0" ma:index="35" nillable="true" ma:taxonomy="true" ma:internalName="UNDPFocusAreasTaxHTField0" ma:taxonomyFieldName="UNDPFocusAreas" ma:displayName="Focus Area" ma:readOnly="false" ma:default="" ma:fieldId="{c0f5d6bc-94c2-4efb-8cb3-448ca9792810}" ma:taxonomyMulti="true" ma:sspId="28e6c43a-9e99-4bdd-9574-a0fa4ea3b61e" ma:termSetId="5595b894-23d9-4524-8855-5c6c69b8bcc7" ma:anchorId="00000000-0000-0000-0000-000000000000" ma:open="false" ma:isKeyword="false">
      <xsd:complexType>
        <xsd:sequence>
          <xsd:element ref="pc:Terms" minOccurs="0" maxOccurs="1"/>
        </xsd:sequence>
      </xsd:complexType>
    </xsd:element>
    <xsd:element name="UndpIsTemplate" ma:index="43" nillable="true" ma:displayName="Template" ma:default="No" ma:description="Is this document a template or model upon which other documents should be based?" ma:format="RadioButtons" ma:hidden="true" ma:internalName="UndpIsTemplate" ma:readOnly="false">
      <xsd:simpleType>
        <xsd:restriction base="dms:Choice">
          <xsd:enumeration value="Yes"/>
          <xsd:enumeration value="No"/>
        </xsd:restriction>
      </xsd:simpleType>
    </xsd:element>
  </xsd:schema>
  <xsd:schema xmlns:xsd="http://www.w3.org/2001/XMLSchema" xmlns:xs="http://www.w3.org/2001/XMLSchema" xmlns:dms="http://schemas.microsoft.com/office/2006/documentManagement/types" xmlns:pc="http://schemas.microsoft.com/office/infopath/2007/PartnerControls" targetNamespace="f1161f5b-24a3-4c2d-bc81-44cb9325e8ee" elementFormDefault="qualified">
    <xsd:import namespace="http://schemas.microsoft.com/office/2006/documentManagement/types"/>
    <xsd:import namespace="http://schemas.microsoft.com/office/infopath/2007/PartnerControls"/>
    <xsd:element name="UNDPPOPPFunctionalArea" ma:index="5" nillable="true" ma:displayName="Functional Area" ma:description="The Functional Area (as defined in POPP) of this document" ma:format="Dropdown" ma:internalName="UNDPPOPPFunctionalArea" ma:readOnly="false">
      <xsd:simpleType>
        <xsd:restriction base="dms:Choice">
          <xsd:enumeration value="Administrative Services"/>
          <xsd:enumeration value="Contract and Procurement"/>
          <xsd:enumeration value="Ethics"/>
          <xsd:enumeration value="Financial Resources"/>
          <xsd:enumeration value="Human Resources"/>
          <xsd:enumeration value="Information and Communications Technology"/>
          <xsd:enumeration value="Management of Crisis and Special Development Situations"/>
          <xsd:enumeration value="Partnerships"/>
          <xsd:enumeration value="Programme and Project"/>
          <xsd:enumeration value="Results &amp; Accountability"/>
          <xsd:enumeration value="Prescriptive Content"/>
          <xsd:enumeration value="Security"/>
        </xsd:restriction>
      </xsd:simpleType>
    </xsd:element>
    <xsd:element name="Outcome1" ma:index="9" nillable="true" ma:displayName="Output No" ma:internalName="Outcome1" ma:readOnly="false">
      <xsd:simpleType>
        <xsd:restriction base="dms:Text">
          <xsd:maxLength value="8"/>
        </xsd:restriction>
      </xsd:simpleType>
    </xsd:element>
    <xsd:element name="PDC_x0020_Document_x0020_Category" ma:index="15" nillable="true" ma:displayName="PDC Document Category" ma:default="Project" ma:format="Dropdown" ma:internalName="PDC_x0020_Document_x0020_Category" ma:readOnly="false">
      <xsd:simpleType>
        <xsd:restriction base="dms:Choice">
          <xsd:enumeration value="Project"/>
          <xsd:enumeration value="Proposal"/>
        </xsd:restriction>
      </xsd:simpleType>
    </xsd:element>
    <xsd:element name="UNDPPublishedDate" ma:index="19" nillable="true" ma:displayName="Published Date" ma:description="The date the document was published" ma:format="DateOnly" ma:hidden="true" ma:internalName="UNDPPublishedDate" ma:readOnly="false">
      <xsd:simpleType>
        <xsd:restriction base="dms:DateTime"/>
      </xsd:simpleType>
    </xsd:element>
    <xsd:element name="UNDPSummary" ma:index="21" nillable="true" ma:displayName="Summary" ma:description="A brief description or summary of the document that will displayed in search results." ma:hidden="true" ma:internalName="UNDPSummary" ma:readOnly="false">
      <xsd:simpleType>
        <xsd:restriction base="dms:Note"/>
      </xsd:simpleType>
    </xsd:element>
    <xsd:element name="o4086b1782a74105bb5269035bccc8e9" ma:index="39" nillable="true" ma:taxonomy="true" ma:internalName="o4086b1782a74105bb5269035bccc8e9" ma:taxonomyFieldName="Atlas_x0020_Document_x0020_Status" ma:displayName="PDC Document Status" ma:indexed="true" ma:readOnly="false" ma:default="3;#Draft|148f9654-2d0b-4582-a532-49dea0090e5d" ma:fieldId="{84086b17-82a7-4105-bb52-69035bccc8e9}" ma:sspId="28e6c43a-9e99-4bdd-9574-a0fa4ea3b61e" ma:termSetId="bf88dcc3-e0ff-46aa-9842-84eacace3bd1" ma:anchorId="00000000-0000-0000-0000-000000000000" ma:open="false" ma:isKeyword="false">
      <xsd:complexType>
        <xsd:sequence>
          <xsd:element ref="pc:Terms" minOccurs="0" maxOccurs="1"/>
        </xsd:sequence>
      </xsd:complexType>
    </xsd:element>
    <xsd:element name="Project_x0020_Number" ma:index="40" nillable="true" ma:displayName="Project Number" ma:hidden="true" ma:internalName="Project_x0020_Number" ma:readOnly="false">
      <xsd:simpleType>
        <xsd:restriction base="dms:Text">
          <xsd:maxLength value="8"/>
        </xsd:restriction>
      </xsd:simpleType>
    </xsd:element>
    <xsd:element name="idff2b682fce4d0680503cd9036a3260" ma:index="41" ma:taxonomy="true" ma:internalName="idff2b682fce4d0680503cd9036a3260" ma:taxonomyFieldName="Atlas_x0020_Document_x0020_Type" ma:displayName="PDC Document Type" ma:readOnly="false" ma:default="" ma:fieldId="{2dff2b68-2fce-4d06-8050-3cd9036a3260}" ma:sspId="28e6c43a-9e99-4bdd-9574-a0fa4ea3b61e" ma:termSetId="b24c61c9-da3d-4375-8433-f6bfd3bd2e40" ma:anchorId="00000000-0000-0000-0000-000000000000" ma:open="false" ma:isKeyword="false">
      <xsd:complexType>
        <xsd:sequence>
          <xsd:element ref="pc:Terms" minOccurs="0" maxOccurs="1"/>
        </xsd:sequence>
      </xsd:complexType>
    </xsd:element>
    <xsd:element name="gc6531b704974d528487414686b72f6f" ma:index="44" ma:taxonomy="true" ma:internalName="gc6531b704974d528487414686b72f6f" ma:taxonomyFieldName="Operating_x0020_Unit0" ma:displayName="Operating Unit" ma:readOnly="false" ma:default="" ma:fieldId="{0c6531b7-0497-4d52-8487-414686b72f6f}" ma:sspId="28e6c43a-9e99-4bdd-9574-a0fa4ea3b61e" ma:termSetId="a6d353be-f43c-45cb-b587-bc092d33c36d" ma:anchorId="00000000-0000-0000-0000-000000000000" ma:open="false" ma:isKeyword="false">
      <xsd:complexType>
        <xsd:sequence>
          <xsd:element ref="pc:Terms" minOccurs="0" maxOccurs="1"/>
        </xsd:sequence>
      </xsd:complexType>
    </xsd:element>
    <xsd:element name="Project_x0020_Manager" ma:index="45" nillable="true" ma:displayName="Project Manager" ma:hidden="true" ma:internalName="Project_x0020_Manager" ma:readOnly="false">
      <xsd:simpleType>
        <xsd:restriction base="dms:Text">
          <xsd:maxLength value="50"/>
        </xsd:restriction>
      </xsd:simpleType>
    </xsd:element>
    <xsd:element name="_dlc_DocId" ma:index="47" nillable="true" ma:displayName="Document ID Value" ma:description="The value of the document ID assigned to this item." ma:internalName="_dlc_DocId" ma:readOnly="true">
      <xsd:simpleType>
        <xsd:restriction base="dms:Text"/>
      </xsd:simpleType>
    </xsd:element>
    <xsd:element name="_dlc_DocIdUrl" ma:index="4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49" nillable="true" ma:displayName="Persist ID" ma:description="Keep ID on add." ma:hidden="true" ma:internalName="_dlc_DocIdPersistId" ma:readOnly="true">
      <xsd:simpleType>
        <xsd:restriction base="dms:Boolean"/>
      </xsd:simpleType>
    </xsd:element>
    <xsd:element name="Document_x0020_Coverage_x0020_Period_x0020_Start_x0020_Date" ma:index="50" nillable="true" ma:displayName="Document Coverage Period Start Date" ma:description="The period start date of the document covers or is valid (E.g. project start date specified in a project document, start date of the period covered by a project review report, a donor report, etc.)" ma:format="DateOnly" ma:internalName="Document_x0020_Coverage_x0020_Period_x0020_Start_x0020_Date">
      <xsd:simpleType>
        <xsd:restriction base="dms:DateTime"/>
      </xsd:simpleType>
    </xsd:element>
    <xsd:element name="Document_x0020_Coverage_x0020_Period_x0020_End_x0020_Date" ma:index="51" ma:displayName="Document Coverage Period End Date" ma:description="The period end date of the document covers or is valid (E.g. End date specified in a project document, period end date of review report, signed or published date if period is not relevant, such as MoU or Tender)" ma:format="DateOnly" ma:internalName="Document_x0020_Coverage_x0020_Period_x0020_End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29" ma:displayName="Content Type"/>
        <xsd:element ref="dc:title" minOccurs="0" maxOccurs="1" ma:index="1" ma:displayName="Title"/>
        <xsd:element ref="dc:subject" minOccurs="0" maxOccurs="1" ma:displayName="Subject"/>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5.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6FF6B2-B854-4A85-BE29-23C3C22AF27D}"/>
</file>

<file path=customXml/itemProps2.xml><?xml version="1.0" encoding="utf-8"?>
<ds:datastoreItem xmlns:ds="http://schemas.openxmlformats.org/officeDocument/2006/customXml" ds:itemID="{BADA3F3A-3B85-4EEC-906B-F60D410B0D12}"/>
</file>

<file path=customXml/itemProps3.xml><?xml version="1.0" encoding="utf-8"?>
<ds:datastoreItem xmlns:ds="http://schemas.openxmlformats.org/officeDocument/2006/customXml" ds:itemID="{9A14F7D3-B7B5-4721-A1CC-7EA5940114BB}"/>
</file>

<file path=customXml/itemProps4.xml><?xml version="1.0" encoding="utf-8"?>
<ds:datastoreItem xmlns:ds="http://schemas.openxmlformats.org/officeDocument/2006/customXml" ds:itemID="{7879E02A-222F-40B4-BECE-3F4D8FC488F3}"/>
</file>

<file path=customXml/itemProps5.xml><?xml version="1.0" encoding="utf-8"?>
<ds:datastoreItem xmlns:ds="http://schemas.openxmlformats.org/officeDocument/2006/customXml" ds:itemID="{F76B4541-AF11-42EB-8546-E4AF44BDCF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Sheet1</vt:lpstr>
      <vt:lpstr>Sheet2</vt:lpstr>
      <vt:lpstr>Sheet3</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AWP 2015</dc:title>
  <dc:creator>PNUD</dc:creator>
  <cp:lastModifiedBy>Miriam Venegas</cp:lastModifiedBy>
  <dcterms:created xsi:type="dcterms:W3CDTF">2015-05-05T20:03:48Z</dcterms:created>
  <dcterms:modified xsi:type="dcterms:W3CDTF">2015-05-08T18:25:30Z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UNDPCountry">
    <vt:lpwstr/>
  </property>
  <property fmtid="{D5CDD505-2E9C-101B-9397-08002B2CF9AE}" pid="4" name="Atlas_x0020_Document_x0020_Type">
    <vt:lpwstr>287;#Budget|fc549c7a-78dd-43bd-a1be-cfb989f8b34d</vt:lpwstr>
  </property>
  <property fmtid="{D5CDD505-2E9C-101B-9397-08002B2CF9AE}" pid="5" name="UndpDocTypeMM">
    <vt:lpwstr/>
  </property>
  <property fmtid="{D5CDD505-2E9C-101B-9397-08002B2CF9AE}" pid="6" name="UNDPDocumentCategory">
    <vt:lpwstr/>
  </property>
  <property fmtid="{D5CDD505-2E9C-101B-9397-08002B2CF9AE}" pid="7" name="UnitTaxHTField0">
    <vt:lpwstr/>
  </property>
  <property fmtid="{D5CDD505-2E9C-101B-9397-08002B2CF9AE}" pid="8" name="UN Languages">
    <vt:lpwstr>242;#Spanish|4e414ef6-23af-4d09-959b-cacfb5bc82ab</vt:lpwstr>
  </property>
  <property fmtid="{D5CDD505-2E9C-101B-9397-08002B2CF9AE}" pid="9" name="Operating Unit0">
    <vt:lpwstr>205;#PER|17a71d4d-87e3-4605-b639-da28fe06721b</vt:lpwstr>
  </property>
  <property fmtid="{D5CDD505-2E9C-101B-9397-08002B2CF9AE}" pid="10" name="Atlas Document Status">
    <vt:lpwstr>3;#Draft|148f9654-2d0b-4582-a532-49dea0090e5d</vt:lpwstr>
  </property>
  <property fmtid="{D5CDD505-2E9C-101B-9397-08002B2CF9AE}" pid="12" name="UndpUnitMM">
    <vt:lpwstr/>
  </property>
  <property fmtid="{D5CDD505-2E9C-101B-9397-08002B2CF9AE}" pid="13" name="eRegFilingCodeMM">
    <vt:lpwstr/>
  </property>
  <property fmtid="{D5CDD505-2E9C-101B-9397-08002B2CF9AE}" pid="14" name="Unit">
    <vt:lpwstr/>
  </property>
  <property fmtid="{D5CDD505-2E9C-101B-9397-08002B2CF9AE}" pid="15" name="UNDPFocusAreas">
    <vt:lpwstr/>
  </property>
  <property fmtid="{D5CDD505-2E9C-101B-9397-08002B2CF9AE}" pid="16" name="Atlas Document Type">
    <vt:lpwstr>287</vt:lpwstr>
  </property>
  <property fmtid="{D5CDD505-2E9C-101B-9397-08002B2CF9AE}" pid="17" name="_dlc_DocIdItemGuid">
    <vt:lpwstr>e4726d0d-5193-401d-8940-b7affbf94389</vt:lpwstr>
  </property>
  <property fmtid="{D5CDD505-2E9C-101B-9397-08002B2CF9AE}" pid="18" name="Order">
    <vt:r8>3032000</vt:r8>
  </property>
  <property fmtid="{D5CDD505-2E9C-101B-9397-08002B2CF9AE}" pid="19" name="_ExtendedDescription">
    <vt:lpwstr/>
  </property>
  <property fmtid="{D5CDD505-2E9C-101B-9397-08002B2CF9AE}" pid="20" name="MediaServiceImageTags">
    <vt:lpwstr/>
  </property>
</Properties>
</file>